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IXO TERMO REFERÊNCIA\"/>
    </mc:Choice>
  </mc:AlternateContent>
  <bookViews>
    <workbookView xWindow="120" yWindow="30" windowWidth="23895" windowHeight="9990" activeTab="2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26" i="3" l="1"/>
  <c r="L26" i="3"/>
  <c r="M25" i="3"/>
  <c r="K25" i="3"/>
  <c r="I25" i="3"/>
  <c r="G25" i="3"/>
  <c r="M27" i="3" l="1"/>
  <c r="N25" i="3" s="1"/>
  <c r="M8" i="3"/>
  <c r="K15" i="3"/>
  <c r="H15" i="3"/>
  <c r="M24" i="3"/>
  <c r="C44" i="2" l="1"/>
  <c r="C41" i="2"/>
  <c r="M9" i="3"/>
  <c r="M10" i="3"/>
  <c r="M11" i="3"/>
  <c r="M12" i="3"/>
  <c r="M13" i="3"/>
  <c r="M14" i="3"/>
  <c r="M17" i="3"/>
  <c r="M18" i="3"/>
  <c r="M19" i="3"/>
  <c r="M20" i="3"/>
  <c r="M21" i="3"/>
  <c r="M22" i="3"/>
  <c r="M23" i="3"/>
  <c r="K8" i="3"/>
  <c r="M15" i="3"/>
  <c r="I8" i="3"/>
  <c r="I15" i="3"/>
  <c r="I27" i="3" s="1"/>
  <c r="H27" i="3"/>
  <c r="H8" i="3"/>
  <c r="G15" i="3"/>
  <c r="G8" i="3"/>
  <c r="H11" i="3"/>
  <c r="H12" i="3"/>
  <c r="H13" i="3"/>
  <c r="H14" i="3"/>
  <c r="H17" i="3"/>
  <c r="H18" i="3"/>
  <c r="H19" i="3"/>
  <c r="H20" i="3"/>
  <c r="H21" i="3"/>
  <c r="H22" i="3"/>
  <c r="H23" i="3"/>
  <c r="H24" i="3"/>
  <c r="H26" i="3"/>
  <c r="H10" i="3"/>
  <c r="H9" i="3"/>
  <c r="I29" i="2"/>
  <c r="I27" i="2"/>
  <c r="I26" i="2"/>
  <c r="G77" i="1"/>
  <c r="I77" i="1" s="1"/>
  <c r="J74" i="1" s="1"/>
  <c r="I75" i="1"/>
  <c r="I76" i="1"/>
  <c r="I74" i="1"/>
  <c r="G71" i="1"/>
  <c r="I71" i="1" s="1"/>
  <c r="I70" i="1"/>
  <c r="I69" i="1"/>
  <c r="I68" i="1"/>
  <c r="I67" i="1"/>
  <c r="I66" i="1"/>
  <c r="I65" i="1"/>
  <c r="I64" i="1"/>
  <c r="I63" i="1"/>
  <c r="I62" i="1"/>
  <c r="I53" i="1"/>
  <c r="I52" i="1"/>
  <c r="I47" i="1"/>
  <c r="I46" i="1"/>
  <c r="I40" i="1"/>
  <c r="I38" i="1"/>
  <c r="I37" i="1"/>
  <c r="I39" i="1" s="1"/>
  <c r="I31" i="1"/>
  <c r="I29" i="1"/>
  <c r="I28" i="1"/>
  <c r="I30" i="1" s="1"/>
  <c r="J15" i="1"/>
  <c r="J11" i="1"/>
  <c r="J12" i="1"/>
  <c r="J13" i="1"/>
  <c r="J14" i="1"/>
  <c r="J10" i="1"/>
  <c r="K27" i="3" l="1"/>
  <c r="J9" i="3"/>
  <c r="J13" i="3"/>
  <c r="J17" i="3"/>
  <c r="J21" i="3"/>
  <c r="J26" i="3"/>
  <c r="J10" i="3"/>
  <c r="J22" i="3"/>
  <c r="J12" i="3"/>
  <c r="J20" i="3"/>
  <c r="J24" i="3"/>
  <c r="J14" i="3"/>
  <c r="J18" i="3"/>
  <c r="J27" i="3"/>
  <c r="J19" i="3"/>
  <c r="J23" i="3"/>
  <c r="J8" i="3"/>
  <c r="J15" i="3"/>
  <c r="I28" i="2"/>
  <c r="I30" i="2" s="1"/>
  <c r="I31" i="2"/>
  <c r="J26" i="2" s="1"/>
  <c r="G31" i="2"/>
  <c r="I32" i="1"/>
  <c r="G33" i="1" s="1"/>
  <c r="J46" i="1"/>
  <c r="J62" i="1"/>
  <c r="I80" i="1" s="1"/>
  <c r="J52" i="1"/>
  <c r="I41" i="1"/>
  <c r="G42" i="1" s="1"/>
  <c r="I42" i="1" s="1"/>
  <c r="J37" i="1" s="1"/>
  <c r="I33" i="1"/>
  <c r="J28" i="1" s="1"/>
  <c r="N24" i="3" l="1"/>
  <c r="N28" i="3"/>
  <c r="N12" i="3"/>
  <c r="N16" i="3"/>
  <c r="N27" i="3"/>
  <c r="N17" i="3"/>
  <c r="N23" i="3"/>
  <c r="N22" i="3"/>
  <c r="N15" i="3"/>
  <c r="N13" i="3"/>
  <c r="N21" i="3"/>
  <c r="N19" i="3"/>
  <c r="N14" i="3"/>
  <c r="N18" i="3"/>
  <c r="L15" i="3"/>
  <c r="N9" i="3"/>
  <c r="N20" i="3"/>
  <c r="N11" i="3"/>
  <c r="N10" i="3"/>
  <c r="L10" i="3"/>
  <c r="L14" i="3"/>
  <c r="L22" i="3"/>
  <c r="L9" i="3"/>
  <c r="L11" i="3"/>
  <c r="L19" i="3"/>
  <c r="L23" i="3"/>
  <c r="L12" i="3"/>
  <c r="L20" i="3"/>
  <c r="L24" i="3"/>
  <c r="L8" i="3"/>
  <c r="L17" i="3"/>
  <c r="L21" i="3"/>
  <c r="L13" i="3"/>
  <c r="I57" i="1"/>
  <c r="L27" i="3" l="1"/>
</calcChain>
</file>

<file path=xl/sharedStrings.xml><?xml version="1.0" encoding="utf-8"?>
<sst xmlns="http://schemas.openxmlformats.org/spreadsheetml/2006/main" count="220" uniqueCount="97">
  <si>
    <t>PREFEITURA MUNICIPAL TRÊS PASSOS</t>
  </si>
  <si>
    <t>COLETA DOMICILIAR SELETIVA</t>
  </si>
  <si>
    <t>PLANILHA DE COMPOSIÇÃO CUSTOS MENSAIS</t>
  </si>
  <si>
    <t>SÍNTESE DOS CUSTOS</t>
  </si>
  <si>
    <t>ÍTEM</t>
  </si>
  <si>
    <t>CUSTO (R$/MÊS</t>
  </si>
  <si>
    <t>%</t>
  </si>
  <si>
    <t>1- MÃO-DE-OBRA</t>
  </si>
  <si>
    <t>2- UNIFORMES E EQUIPAMENTOS DE PROTEÇÃO INDIVIDUAL</t>
  </si>
  <si>
    <t>3- VEÍCULOS E EQUIPAMENTOS</t>
  </si>
  <si>
    <t>4- FERRAMENTAS E MATERIAIS DE CONSUMO</t>
  </si>
  <si>
    <t>5- BENEFÍCIOS E DESPESAS INTERNAS - BDI</t>
  </si>
  <si>
    <t>CUSTO TOTAL MENSAL COM A COLETA DOMICILIAR</t>
  </si>
  <si>
    <t>SINTESE DE QUANTITATIVOS</t>
  </si>
  <si>
    <t>MÃO-DE-OBRA</t>
  </si>
  <si>
    <t>QUANTIDADE</t>
  </si>
  <si>
    <t>1.1 - MOTORISTAS</t>
  </si>
  <si>
    <t>1.2 - COLETORES ( GARIS )</t>
  </si>
  <si>
    <t>TOTAL DE MÃO-DE-OBRA (POSTOS DE TRABALHO)</t>
  </si>
  <si>
    <t>VEÍCULOS E EQUIPAMENTOS</t>
  </si>
  <si>
    <t>3.1 - VEÍCULOS COLETORES</t>
  </si>
  <si>
    <t>1 - MÃO-DE-OBRA</t>
  </si>
  <si>
    <t>DISCRIMINAÇÃO</t>
  </si>
  <si>
    <t>UNIDADE</t>
  </si>
  <si>
    <t>PREÇO UNITÁRIO</t>
  </si>
  <si>
    <t>SUB-TOTAL</t>
  </si>
  <si>
    <t>TOTAL</t>
  </si>
  <si>
    <t>SALÁRIO NORMAL</t>
  </si>
  <si>
    <t>HORA</t>
  </si>
  <si>
    <t>ADICIONAL DE INSALUBRIDADE</t>
  </si>
  <si>
    <t>SOMA</t>
  </si>
  <si>
    <t>ENCARGOS SOCIAIS</t>
  </si>
  <si>
    <t>TOTAL POR MOTORISTA</t>
  </si>
  <si>
    <t>TOTAL DO EFETIVO</t>
  </si>
  <si>
    <t>PESSOA</t>
  </si>
  <si>
    <t>1.2 - COLETORES (GARIS)</t>
  </si>
  <si>
    <t>TOTAL POR COLETORES(GARI)</t>
  </si>
  <si>
    <t>1.12 - VALE TRANSPORTE</t>
  </si>
  <si>
    <t>MOTORISTA</t>
  </si>
  <si>
    <t>COLETORES(GARIS)</t>
  </si>
  <si>
    <t>VALE</t>
  </si>
  <si>
    <t>1.13 - AUXILIO REFEIÇÃO</t>
  </si>
  <si>
    <t>CUSTO MENSAL COM MÃO-DE-OBRA</t>
  </si>
  <si>
    <t>TOTAL R$/MÊS</t>
  </si>
  <si>
    <t>2 - UNIFORME E EQUIPAMENTOS DE PROTEÇÃO INDIVIDUAL</t>
  </si>
  <si>
    <t>2.1 - UNIFORMES E EPIs PARA COLETORES</t>
  </si>
  <si>
    <t>JAQUETA COM REFLEXIVO(NBR15.292)</t>
  </si>
  <si>
    <t>CALÇA</t>
  </si>
  <si>
    <t>CAMISETA DE ALGODÃO</t>
  </si>
  <si>
    <t>BONÉ</t>
  </si>
  <si>
    <t>CALÇADO DE SEGURANÇA</t>
  </si>
  <si>
    <t>CAPA DE CHUVA AMARELO FLEXIVO</t>
  </si>
  <si>
    <t>COLETO REFLEXIVO</t>
  </si>
  <si>
    <t>LUVA DE PROTEÇÃO</t>
  </si>
  <si>
    <t>PROTETOR SOLA FPS 30</t>
  </si>
  <si>
    <t>FRASCO</t>
  </si>
  <si>
    <t>PAR</t>
  </si>
  <si>
    <t>2.2 - UNIFORMES E EPIs PARA MOTORISTAS</t>
  </si>
  <si>
    <t>PESSOAS</t>
  </si>
  <si>
    <t>CUSTO MENSAL COM UNIFORMES E EPIs</t>
  </si>
  <si>
    <t>PLANILHA COMPOSIÇÃO DE CUSTOS COLETA DE LIXO</t>
  </si>
  <si>
    <t>COLETA DE RESÍDUOS SÓLIDOS DE TRÊS PASSOS - RS</t>
  </si>
  <si>
    <t>ORÇAMENTO</t>
  </si>
  <si>
    <t>DESCRIÇÃO DO ITEM</t>
  </si>
  <si>
    <t>1. MÃO DE OBRA</t>
  </si>
  <si>
    <t>1.1 - Coletor turno dia</t>
  </si>
  <si>
    <t>1.2 - motorista turno dia</t>
  </si>
  <si>
    <t>1.3 - vale transporte</t>
  </si>
  <si>
    <t>1.4 - vale-refeição (diário)</t>
  </si>
  <si>
    <t>1.5 - Auxilio alimentação (mensal)</t>
  </si>
  <si>
    <t>2. UNIFORMES E EQUIPAMENTOS DE PROTEÇÃO INDIVIDUAL</t>
  </si>
  <si>
    <t>3. - VEÍCULOS E EQUIPAMENTOS</t>
  </si>
  <si>
    <t>3.1.1 - depreciação</t>
  </si>
  <si>
    <t>3.1.2 - Remuneração do capital</t>
  </si>
  <si>
    <t>3.1.3 - Impostos e seguros</t>
  </si>
  <si>
    <t>3.1.4 - consumos</t>
  </si>
  <si>
    <t>3.1.5 - manutenção</t>
  </si>
  <si>
    <t>3.1.6 - pneus</t>
  </si>
  <si>
    <t>4. FERRAMENTAS E MATERIAIS DE CONSUMO</t>
  </si>
  <si>
    <t>5. MONITORAMENTO DA FROTA</t>
  </si>
  <si>
    <t>6. BENEFÍCIOS E DESPESAS INDIRETAS- BDI</t>
  </si>
  <si>
    <t>PREÇO TOTAL MENSAL COM A COLETA</t>
  </si>
  <si>
    <t>CUSTO(R$/MÊS)</t>
  </si>
  <si>
    <t>LICITACON</t>
  </si>
  <si>
    <t>SIMPEX</t>
  </si>
  <si>
    <t>3.1. - VEÍCULO COLETOR</t>
  </si>
  <si>
    <t>MEDINA</t>
  </si>
  <si>
    <t>CUSTO MÉDIO</t>
  </si>
  <si>
    <t>(R$/MÊS)</t>
  </si>
  <si>
    <t>QUANTITATIVOS</t>
  </si>
  <si>
    <t>1.1- COLETOR TURNO DIA</t>
  </si>
  <si>
    <t>1.2- MOTOTRISTA TURNO DIA</t>
  </si>
  <si>
    <t>TOTAL DE MÃO DE OBRA (POSTOS DE TRABALHO)</t>
  </si>
  <si>
    <t xml:space="preserve">3.1- VEÍCULO COLETOR </t>
  </si>
  <si>
    <t xml:space="preserve">FATOR DE UTILIZAÇÃO (FU)                                </t>
  </si>
  <si>
    <t xml:space="preserve">O preço máximo para licitação da coleta de lixo de acordo com preço médio das planilhas é de R$139.697,82 (cento e trinta nove mil sissentos e noventa </t>
  </si>
  <si>
    <t>sete reais e oitenta dois centavos) considerando o preço mediano da tabela da empresa simpex.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</si>
</sst>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/>
    </xf>
    <xf numFmtId="43" fontId="0" fillId="0" borderId="1" xfId="1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/>
    <xf numFmtId="43" fontId="0" fillId="0" borderId="0" xfId="1" applyFont="1" applyAlignment="1"/>
    <xf numFmtId="4" fontId="2" fillId="0" borderId="0" xfId="0" applyNumberFormat="1" applyFont="1" applyAlignment="1"/>
    <xf numFmtId="43" fontId="2" fillId="0" borderId="0" xfId="1" applyFont="1" applyAlignment="1"/>
    <xf numFmtId="0" fontId="5" fillId="0" borderId="0" xfId="0" applyFont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3" fontId="0" fillId="0" borderId="0" xfId="0" applyNumberFormat="1"/>
    <xf numFmtId="43" fontId="0" fillId="0" borderId="0" xfId="1" applyFont="1"/>
    <xf numFmtId="2" fontId="0" fillId="0" borderId="0" xfId="1" applyNumberFormat="1" applyFont="1"/>
    <xf numFmtId="43" fontId="2" fillId="0" borderId="0" xfId="1" applyFont="1"/>
    <xf numFmtId="43" fontId="2" fillId="0" borderId="0" xfId="0" applyNumberFormat="1" applyFont="1"/>
    <xf numFmtId="4" fontId="5" fillId="0" borderId="0" xfId="0" applyNumberFormat="1" applyFont="1" applyAlignment="1"/>
    <xf numFmtId="43" fontId="5" fillId="0" borderId="0" xfId="0" applyNumberFormat="1" applyFont="1" applyAlignment="1"/>
    <xf numFmtId="4" fontId="5" fillId="0" borderId="0" xfId="0" applyNumberFormat="1" applyFont="1"/>
    <xf numFmtId="43" fontId="5" fillId="0" borderId="0" xfId="1" applyFont="1" applyAlignment="1"/>
    <xf numFmtId="43" fontId="5" fillId="0" borderId="0" xfId="0" applyNumberFormat="1" applyFont="1"/>
    <xf numFmtId="43" fontId="5" fillId="0" borderId="0" xfId="1" applyFont="1"/>
    <xf numFmtId="164" fontId="0" fillId="0" borderId="0" xfId="1" applyNumberFormat="1" applyFont="1" applyAlignment="1"/>
    <xf numFmtId="43" fontId="1" fillId="0" borderId="0" xfId="1" applyFont="1"/>
    <xf numFmtId="0" fontId="5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7" fillId="0" borderId="1" xfId="0" applyFont="1" applyBorder="1" applyAlignment="1"/>
    <xf numFmtId="12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12" fontId="2" fillId="0" borderId="1" xfId="0" applyNumberFormat="1" applyFon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55" workbookViewId="0">
      <selection activeCell="J37" sqref="J37:J43"/>
    </sheetView>
  </sheetViews>
  <sheetFormatPr defaultRowHeight="15" x14ac:dyDescent="0.25"/>
  <cols>
    <col min="8" max="8" width="9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1" x14ac:dyDescent="0.3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ht="18.75" x14ac:dyDescent="0.3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8.75" x14ac:dyDescent="0.3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8" spans="1:10" ht="15.75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ht="15.75" x14ac:dyDescent="0.25">
      <c r="A9" s="34" t="s">
        <v>4</v>
      </c>
      <c r="B9" s="34"/>
      <c r="C9" s="34"/>
      <c r="D9" s="34"/>
      <c r="E9" s="34"/>
      <c r="F9" s="34"/>
      <c r="G9" s="34"/>
      <c r="H9" s="34" t="s">
        <v>5</v>
      </c>
      <c r="I9" s="34"/>
      <c r="J9" s="2" t="s">
        <v>6</v>
      </c>
    </row>
    <row r="10" spans="1:10" x14ac:dyDescent="0.25">
      <c r="A10" s="42" t="s">
        <v>7</v>
      </c>
      <c r="B10" s="42"/>
      <c r="C10" s="42"/>
      <c r="D10" s="42"/>
      <c r="E10" s="42"/>
      <c r="F10" s="42"/>
      <c r="G10" s="42"/>
      <c r="H10" s="35">
        <v>0</v>
      </c>
      <c r="I10" s="36"/>
      <c r="J10" s="3">
        <f>H10*100/$H$15</f>
        <v>0</v>
      </c>
    </row>
    <row r="11" spans="1:10" x14ac:dyDescent="0.25">
      <c r="A11" s="42" t="s">
        <v>8</v>
      </c>
      <c r="B11" s="42"/>
      <c r="C11" s="42"/>
      <c r="D11" s="42"/>
      <c r="E11" s="42"/>
      <c r="F11" s="42"/>
      <c r="G11" s="42"/>
      <c r="H11" s="36">
        <v>0</v>
      </c>
      <c r="I11" s="36"/>
      <c r="J11" s="3">
        <f t="shared" ref="J11:J15" si="0">H11*100/$H$15</f>
        <v>0</v>
      </c>
    </row>
    <row r="12" spans="1:10" x14ac:dyDescent="0.25">
      <c r="A12" s="42" t="s">
        <v>9</v>
      </c>
      <c r="B12" s="42"/>
      <c r="C12" s="42"/>
      <c r="D12" s="42"/>
      <c r="E12" s="42"/>
      <c r="F12" s="42"/>
      <c r="G12" s="42"/>
      <c r="H12" s="36"/>
      <c r="I12" s="36"/>
      <c r="J12" s="3">
        <f t="shared" si="0"/>
        <v>0</v>
      </c>
    </row>
    <row r="13" spans="1:10" x14ac:dyDescent="0.25">
      <c r="A13" s="42" t="s">
        <v>10</v>
      </c>
      <c r="B13" s="42"/>
      <c r="C13" s="42"/>
      <c r="D13" s="42"/>
      <c r="E13" s="42"/>
      <c r="F13" s="42"/>
      <c r="G13" s="42"/>
      <c r="H13" s="36"/>
      <c r="I13" s="36"/>
      <c r="J13" s="3">
        <f t="shared" si="0"/>
        <v>0</v>
      </c>
    </row>
    <row r="14" spans="1:10" x14ac:dyDescent="0.25">
      <c r="A14" s="42" t="s">
        <v>11</v>
      </c>
      <c r="B14" s="42"/>
      <c r="C14" s="42"/>
      <c r="D14" s="42"/>
      <c r="E14" s="42"/>
      <c r="F14" s="42"/>
      <c r="G14" s="42"/>
      <c r="H14" s="36"/>
      <c r="I14" s="36"/>
      <c r="J14" s="3">
        <f t="shared" si="0"/>
        <v>0</v>
      </c>
    </row>
    <row r="15" spans="1:10" x14ac:dyDescent="0.25">
      <c r="A15" s="42" t="s">
        <v>12</v>
      </c>
      <c r="B15" s="42"/>
      <c r="C15" s="42"/>
      <c r="D15" s="42"/>
      <c r="E15" s="42"/>
      <c r="F15" s="42"/>
      <c r="G15" s="42"/>
      <c r="H15" s="35">
        <v>23804.84</v>
      </c>
      <c r="I15" s="36"/>
      <c r="J15" s="3">
        <f t="shared" si="0"/>
        <v>100</v>
      </c>
    </row>
    <row r="17" spans="1:10" x14ac:dyDescent="0.25">
      <c r="A17" s="40" t="s">
        <v>13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x14ac:dyDescent="0.25">
      <c r="A18" s="41" t="s">
        <v>14</v>
      </c>
      <c r="B18" s="41"/>
      <c r="C18" s="41"/>
      <c r="D18" s="41"/>
      <c r="E18" s="41"/>
      <c r="F18" s="41"/>
      <c r="G18" s="41"/>
      <c r="H18" s="41"/>
      <c r="I18" s="41" t="s">
        <v>15</v>
      </c>
      <c r="J18" s="41"/>
    </row>
    <row r="19" spans="1:10" x14ac:dyDescent="0.25">
      <c r="A19" s="42" t="s">
        <v>16</v>
      </c>
      <c r="B19" s="42"/>
      <c r="C19" s="42"/>
      <c r="D19" s="42"/>
      <c r="E19" s="42"/>
      <c r="F19" s="42"/>
      <c r="G19" s="42"/>
      <c r="H19" s="42"/>
      <c r="I19" s="41">
        <v>1</v>
      </c>
      <c r="J19" s="41"/>
    </row>
    <row r="20" spans="1:10" x14ac:dyDescent="0.25">
      <c r="A20" s="42" t="s">
        <v>17</v>
      </c>
      <c r="B20" s="42"/>
      <c r="C20" s="42"/>
      <c r="D20" s="42"/>
      <c r="E20" s="42"/>
      <c r="F20" s="42"/>
      <c r="G20" s="42"/>
      <c r="H20" s="42"/>
      <c r="I20" s="41">
        <v>3</v>
      </c>
      <c r="J20" s="41"/>
    </row>
    <row r="21" spans="1:10" x14ac:dyDescent="0.25">
      <c r="A21" s="42" t="s">
        <v>18</v>
      </c>
      <c r="B21" s="42"/>
      <c r="C21" s="42"/>
      <c r="D21" s="42"/>
      <c r="E21" s="42"/>
      <c r="F21" s="42"/>
      <c r="G21" s="42"/>
      <c r="H21" s="42"/>
      <c r="I21" s="41">
        <v>4</v>
      </c>
      <c r="J21" s="41"/>
    </row>
    <row r="23" spans="1:10" x14ac:dyDescent="0.25">
      <c r="A23" s="42" t="s">
        <v>19</v>
      </c>
      <c r="B23" s="42"/>
      <c r="C23" s="42"/>
      <c r="D23" s="42"/>
      <c r="E23" s="42"/>
      <c r="F23" s="42"/>
      <c r="G23" s="42"/>
      <c r="H23" s="42"/>
      <c r="I23" s="42" t="s">
        <v>15</v>
      </c>
      <c r="J23" s="42"/>
    </row>
    <row r="24" spans="1:10" x14ac:dyDescent="0.25">
      <c r="A24" s="42" t="s">
        <v>20</v>
      </c>
      <c r="B24" s="42"/>
      <c r="C24" s="42"/>
      <c r="D24" s="42"/>
      <c r="E24" s="42"/>
      <c r="F24" s="42"/>
      <c r="G24" s="42"/>
      <c r="H24" s="42"/>
      <c r="I24" s="43">
        <v>1</v>
      </c>
      <c r="J24" s="44"/>
    </row>
    <row r="25" spans="1:10" ht="18.75" x14ac:dyDescent="0.3">
      <c r="A25" s="45" t="s">
        <v>21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15.75" x14ac:dyDescent="0.25">
      <c r="A26" s="39" t="s">
        <v>16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s="46" t="s">
        <v>22</v>
      </c>
      <c r="B27" s="46"/>
      <c r="C27" s="46"/>
      <c r="D27" s="4" t="s">
        <v>23</v>
      </c>
      <c r="E27" s="46" t="s">
        <v>15</v>
      </c>
      <c r="F27" s="46"/>
      <c r="G27" s="46" t="s">
        <v>24</v>
      </c>
      <c r="H27" s="46"/>
      <c r="I27" s="4" t="s">
        <v>25</v>
      </c>
      <c r="J27" s="4" t="s">
        <v>26</v>
      </c>
    </row>
    <row r="28" spans="1:10" x14ac:dyDescent="0.25">
      <c r="A28" s="47" t="s">
        <v>27</v>
      </c>
      <c r="B28" s="47"/>
      <c r="C28" s="47"/>
      <c r="D28" s="4" t="s">
        <v>28</v>
      </c>
      <c r="E28" s="46">
        <v>220</v>
      </c>
      <c r="F28" s="46"/>
      <c r="G28" s="57">
        <v>1</v>
      </c>
      <c r="H28" s="46"/>
      <c r="I28" s="4">
        <f>E28*G28</f>
        <v>220</v>
      </c>
      <c r="J28" s="46">
        <f>I33</f>
        <v>331.40999999999997</v>
      </c>
    </row>
    <row r="29" spans="1:10" x14ac:dyDescent="0.25">
      <c r="A29" s="47" t="s">
        <v>29</v>
      </c>
      <c r="B29" s="47"/>
      <c r="C29" s="47"/>
      <c r="D29" s="4" t="s">
        <v>6</v>
      </c>
      <c r="E29" s="46">
        <v>40</v>
      </c>
      <c r="F29" s="46"/>
      <c r="G29" s="46">
        <v>1</v>
      </c>
      <c r="H29" s="46"/>
      <c r="I29" s="4">
        <f>E29*G29</f>
        <v>40</v>
      </c>
      <c r="J29" s="46"/>
    </row>
    <row r="30" spans="1:10" x14ac:dyDescent="0.25">
      <c r="A30" s="48" t="s">
        <v>30</v>
      </c>
      <c r="B30" s="49"/>
      <c r="C30" s="49"/>
      <c r="D30" s="49"/>
      <c r="E30" s="49"/>
      <c r="F30" s="49"/>
      <c r="G30" s="49"/>
      <c r="H30" s="50"/>
      <c r="I30" s="4">
        <f>SUM(I28:I29)</f>
        <v>260</v>
      </c>
      <c r="J30" s="46"/>
    </row>
    <row r="31" spans="1:10" x14ac:dyDescent="0.25">
      <c r="A31" s="51" t="s">
        <v>31</v>
      </c>
      <c r="B31" s="52"/>
      <c r="C31" s="53"/>
      <c r="D31" s="4" t="s">
        <v>6</v>
      </c>
      <c r="E31" s="46">
        <v>71.41</v>
      </c>
      <c r="F31" s="46"/>
      <c r="G31" s="46">
        <v>100</v>
      </c>
      <c r="H31" s="46"/>
      <c r="I31" s="4">
        <f>E31*G31/100</f>
        <v>71.41</v>
      </c>
      <c r="J31" s="46"/>
    </row>
    <row r="32" spans="1:10" x14ac:dyDescent="0.25">
      <c r="A32" s="51" t="s">
        <v>32</v>
      </c>
      <c r="B32" s="52"/>
      <c r="C32" s="52"/>
      <c r="D32" s="52"/>
      <c r="E32" s="52"/>
      <c r="F32" s="52"/>
      <c r="G32" s="52"/>
      <c r="H32" s="53"/>
      <c r="I32" s="4">
        <f>I30+I31</f>
        <v>331.40999999999997</v>
      </c>
      <c r="J32" s="46"/>
    </row>
    <row r="33" spans="1:10" x14ac:dyDescent="0.25">
      <c r="A33" s="51" t="s">
        <v>33</v>
      </c>
      <c r="B33" s="52"/>
      <c r="C33" s="53"/>
      <c r="D33" s="4" t="s">
        <v>34</v>
      </c>
      <c r="E33" s="46">
        <v>1</v>
      </c>
      <c r="F33" s="46"/>
      <c r="G33" s="46">
        <f>I32</f>
        <v>331.40999999999997</v>
      </c>
      <c r="H33" s="46"/>
      <c r="I33" s="4">
        <f>I32</f>
        <v>331.40999999999997</v>
      </c>
      <c r="J33" s="46"/>
    </row>
    <row r="34" spans="1:10" ht="15.75" x14ac:dyDescent="0.25">
      <c r="A34" s="54" t="s">
        <v>26</v>
      </c>
      <c r="B34" s="55"/>
      <c r="C34" s="55"/>
      <c r="D34" s="55"/>
      <c r="E34" s="55"/>
      <c r="F34" s="55"/>
      <c r="G34" s="55"/>
      <c r="H34" s="55"/>
      <c r="I34" s="56"/>
      <c r="J34" s="46"/>
    </row>
    <row r="35" spans="1:10" ht="15.75" x14ac:dyDescent="0.25">
      <c r="A35" s="39" t="s">
        <v>35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25">
      <c r="A36" s="46" t="s">
        <v>22</v>
      </c>
      <c r="B36" s="46"/>
      <c r="C36" s="46"/>
      <c r="D36" s="4" t="s">
        <v>23</v>
      </c>
      <c r="E36" s="46" t="s">
        <v>15</v>
      </c>
      <c r="F36" s="46"/>
      <c r="G36" s="46" t="s">
        <v>24</v>
      </c>
      <c r="H36" s="46"/>
      <c r="I36" s="4" t="s">
        <v>25</v>
      </c>
      <c r="J36" s="4" t="s">
        <v>26</v>
      </c>
    </row>
    <row r="37" spans="1:10" x14ac:dyDescent="0.25">
      <c r="A37" s="47" t="s">
        <v>27</v>
      </c>
      <c r="B37" s="47"/>
      <c r="C37" s="47"/>
      <c r="D37" s="4" t="s">
        <v>28</v>
      </c>
      <c r="E37" s="46">
        <v>220</v>
      </c>
      <c r="F37" s="46"/>
      <c r="G37" s="46">
        <v>1</v>
      </c>
      <c r="H37" s="46"/>
      <c r="I37" s="4">
        <f>E37*G37</f>
        <v>220</v>
      </c>
      <c r="J37" s="46">
        <f>I42</f>
        <v>1325.6399999999999</v>
      </c>
    </row>
    <row r="38" spans="1:10" x14ac:dyDescent="0.25">
      <c r="A38" s="47" t="s">
        <v>29</v>
      </c>
      <c r="B38" s="47"/>
      <c r="C38" s="47"/>
      <c r="D38" s="4" t="s">
        <v>6</v>
      </c>
      <c r="E38" s="46">
        <v>40</v>
      </c>
      <c r="F38" s="46"/>
      <c r="G38" s="46">
        <v>1</v>
      </c>
      <c r="H38" s="46"/>
      <c r="I38" s="4">
        <f>E38*G38</f>
        <v>40</v>
      </c>
      <c r="J38" s="46"/>
    </row>
    <row r="39" spans="1:10" x14ac:dyDescent="0.25">
      <c r="A39" s="48" t="s">
        <v>30</v>
      </c>
      <c r="B39" s="49"/>
      <c r="C39" s="49"/>
      <c r="D39" s="49"/>
      <c r="E39" s="49"/>
      <c r="F39" s="49"/>
      <c r="G39" s="49"/>
      <c r="H39" s="50"/>
      <c r="I39" s="4">
        <f>SUM(I37:I38)</f>
        <v>260</v>
      </c>
      <c r="J39" s="46"/>
    </row>
    <row r="40" spans="1:10" x14ac:dyDescent="0.25">
      <c r="A40" s="51" t="s">
        <v>31</v>
      </c>
      <c r="B40" s="52"/>
      <c r="C40" s="53"/>
      <c r="D40" s="4" t="s">
        <v>6</v>
      </c>
      <c r="E40" s="46">
        <v>71.41</v>
      </c>
      <c r="F40" s="46"/>
      <c r="G40" s="46">
        <v>100</v>
      </c>
      <c r="H40" s="46"/>
      <c r="I40" s="4">
        <f>E40*G40/100</f>
        <v>71.41</v>
      </c>
      <c r="J40" s="46"/>
    </row>
    <row r="41" spans="1:10" x14ac:dyDescent="0.25">
      <c r="A41" s="48" t="s">
        <v>36</v>
      </c>
      <c r="B41" s="49"/>
      <c r="C41" s="49"/>
      <c r="D41" s="49"/>
      <c r="E41" s="49"/>
      <c r="F41" s="49"/>
      <c r="G41" s="49"/>
      <c r="H41" s="50"/>
      <c r="I41" s="4">
        <f>I39+I40</f>
        <v>331.40999999999997</v>
      </c>
      <c r="J41" s="46"/>
    </row>
    <row r="42" spans="1:10" x14ac:dyDescent="0.25">
      <c r="A42" s="51" t="s">
        <v>33</v>
      </c>
      <c r="B42" s="52"/>
      <c r="C42" s="53"/>
      <c r="D42" s="4" t="s">
        <v>34</v>
      </c>
      <c r="E42" s="46">
        <v>4</v>
      </c>
      <c r="F42" s="46"/>
      <c r="G42" s="46">
        <f>I41</f>
        <v>331.40999999999997</v>
      </c>
      <c r="H42" s="46"/>
      <c r="I42" s="4">
        <f>E42*G42</f>
        <v>1325.6399999999999</v>
      </c>
      <c r="J42" s="46"/>
    </row>
    <row r="43" spans="1:10" ht="15.75" x14ac:dyDescent="0.25">
      <c r="A43" s="54" t="s">
        <v>26</v>
      </c>
      <c r="B43" s="55"/>
      <c r="C43" s="55"/>
      <c r="D43" s="55"/>
      <c r="E43" s="55"/>
      <c r="F43" s="55"/>
      <c r="G43" s="55"/>
      <c r="H43" s="55"/>
      <c r="I43" s="56"/>
      <c r="J43" s="46"/>
    </row>
    <row r="44" spans="1:10" x14ac:dyDescent="0.25">
      <c r="A44" t="s">
        <v>37</v>
      </c>
    </row>
    <row r="45" spans="1:10" x14ac:dyDescent="0.25">
      <c r="A45" s="46" t="s">
        <v>22</v>
      </c>
      <c r="B45" s="46"/>
      <c r="C45" s="46"/>
      <c r="D45" s="4" t="s">
        <v>23</v>
      </c>
      <c r="E45" s="46" t="s">
        <v>15</v>
      </c>
      <c r="F45" s="46"/>
      <c r="G45" s="46" t="s">
        <v>24</v>
      </c>
      <c r="H45" s="46"/>
      <c r="I45" s="6" t="s">
        <v>25</v>
      </c>
      <c r="J45" s="5" t="s">
        <v>26</v>
      </c>
    </row>
    <row r="46" spans="1:10" x14ac:dyDescent="0.25">
      <c r="A46" s="47" t="s">
        <v>38</v>
      </c>
      <c r="B46" s="47"/>
      <c r="C46" s="47"/>
      <c r="D46" s="4" t="s">
        <v>40</v>
      </c>
      <c r="E46" s="46">
        <v>104</v>
      </c>
      <c r="F46" s="46"/>
      <c r="G46" s="46">
        <v>1</v>
      </c>
      <c r="H46" s="46"/>
      <c r="I46" s="6">
        <f>E46*G46</f>
        <v>104</v>
      </c>
      <c r="J46" s="36">
        <f>I46+I47</f>
        <v>416</v>
      </c>
    </row>
    <row r="47" spans="1:10" x14ac:dyDescent="0.25">
      <c r="A47" s="47" t="s">
        <v>39</v>
      </c>
      <c r="B47" s="47"/>
      <c r="C47" s="47"/>
      <c r="D47" s="4" t="s">
        <v>40</v>
      </c>
      <c r="E47" s="46">
        <v>312</v>
      </c>
      <c r="F47" s="46"/>
      <c r="G47" s="46">
        <v>1</v>
      </c>
      <c r="H47" s="46"/>
      <c r="I47" s="6">
        <f>E47*G47</f>
        <v>312</v>
      </c>
      <c r="J47" s="36"/>
    </row>
    <row r="48" spans="1:10" x14ac:dyDescent="0.25">
      <c r="A48" s="58" t="s">
        <v>26</v>
      </c>
      <c r="B48" s="58"/>
      <c r="C48" s="58"/>
      <c r="D48" s="58"/>
      <c r="E48" s="58"/>
      <c r="F48" s="58"/>
      <c r="G48" s="58"/>
      <c r="H48" s="58"/>
      <c r="I48" s="59"/>
      <c r="J48" s="36"/>
    </row>
    <row r="50" spans="1:10" x14ac:dyDescent="0.25">
      <c r="A50" t="s">
        <v>41</v>
      </c>
    </row>
    <row r="51" spans="1:10" x14ac:dyDescent="0.25">
      <c r="A51" s="46" t="s">
        <v>22</v>
      </c>
      <c r="B51" s="46"/>
      <c r="C51" s="46"/>
      <c r="D51" s="4" t="s">
        <v>23</v>
      </c>
      <c r="E51" s="46" t="s">
        <v>15</v>
      </c>
      <c r="F51" s="46"/>
      <c r="G51" s="46" t="s">
        <v>24</v>
      </c>
      <c r="H51" s="46"/>
      <c r="I51" s="6" t="s">
        <v>25</v>
      </c>
      <c r="J51" s="5" t="s">
        <v>26</v>
      </c>
    </row>
    <row r="52" spans="1:10" x14ac:dyDescent="0.25">
      <c r="A52" s="47" t="s">
        <v>38</v>
      </c>
      <c r="B52" s="47"/>
      <c r="C52" s="47"/>
      <c r="D52" s="4" t="s">
        <v>40</v>
      </c>
      <c r="E52" s="46">
        <v>26</v>
      </c>
      <c r="F52" s="46"/>
      <c r="G52" s="46">
        <v>1</v>
      </c>
      <c r="H52" s="46"/>
      <c r="I52" s="6">
        <f>E52*G52</f>
        <v>26</v>
      </c>
      <c r="J52" s="36">
        <f>I52+I53</f>
        <v>104</v>
      </c>
    </row>
    <row r="53" spans="1:10" x14ac:dyDescent="0.25">
      <c r="A53" s="47" t="s">
        <v>39</v>
      </c>
      <c r="B53" s="47"/>
      <c r="C53" s="47"/>
      <c r="D53" s="4" t="s">
        <v>40</v>
      </c>
      <c r="E53" s="46">
        <v>78</v>
      </c>
      <c r="F53" s="46"/>
      <c r="G53" s="46">
        <v>1</v>
      </c>
      <c r="H53" s="46"/>
      <c r="I53" s="6">
        <f>E53*G53</f>
        <v>78</v>
      </c>
      <c r="J53" s="36"/>
    </row>
    <row r="54" spans="1:10" x14ac:dyDescent="0.25">
      <c r="A54" s="58" t="s">
        <v>26</v>
      </c>
      <c r="B54" s="58"/>
      <c r="C54" s="58"/>
      <c r="D54" s="58"/>
      <c r="E54" s="58"/>
      <c r="F54" s="58"/>
      <c r="G54" s="58"/>
      <c r="H54" s="58"/>
      <c r="I54" s="59"/>
      <c r="J54" s="36"/>
    </row>
    <row r="56" spans="1:10" x14ac:dyDescent="0.25">
      <c r="A56" s="41" t="s">
        <v>22</v>
      </c>
      <c r="B56" s="41"/>
      <c r="C56" s="41"/>
      <c r="D56" s="41"/>
      <c r="E56" s="41"/>
      <c r="F56" s="41"/>
      <c r="G56" s="41"/>
      <c r="H56" s="41"/>
      <c r="I56" s="41" t="s">
        <v>43</v>
      </c>
      <c r="J56" s="41"/>
    </row>
    <row r="57" spans="1:10" x14ac:dyDescent="0.25">
      <c r="A57" s="41" t="s">
        <v>42</v>
      </c>
      <c r="B57" s="41"/>
      <c r="C57" s="41"/>
      <c r="D57" s="41"/>
      <c r="E57" s="41"/>
      <c r="F57" s="41"/>
      <c r="G57" s="41"/>
      <c r="H57" s="41"/>
      <c r="I57" s="41">
        <f>J52+J46+J37+J28</f>
        <v>2177.0499999999997</v>
      </c>
      <c r="J57" s="41"/>
    </row>
    <row r="59" spans="1:10" ht="15.75" x14ac:dyDescent="0.25">
      <c r="A59" s="39" t="s">
        <v>44</v>
      </c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62" t="s">
        <v>45</v>
      </c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25">
      <c r="A61" s="46" t="s">
        <v>22</v>
      </c>
      <c r="B61" s="46"/>
      <c r="C61" s="46"/>
      <c r="D61" s="4" t="s">
        <v>23</v>
      </c>
      <c r="E61" s="46" t="s">
        <v>15</v>
      </c>
      <c r="F61" s="46"/>
      <c r="G61" s="46" t="s">
        <v>24</v>
      </c>
      <c r="H61" s="46"/>
      <c r="I61" s="6" t="s">
        <v>25</v>
      </c>
      <c r="J61" s="5" t="s">
        <v>26</v>
      </c>
    </row>
    <row r="62" spans="1:10" x14ac:dyDescent="0.25">
      <c r="A62" s="60" t="s">
        <v>46</v>
      </c>
      <c r="B62" s="60"/>
      <c r="C62" s="60"/>
      <c r="D62" s="7" t="s">
        <v>23</v>
      </c>
      <c r="E62" s="61">
        <v>0.33333333333333331</v>
      </c>
      <c r="F62" s="61"/>
      <c r="G62" s="46">
        <v>9</v>
      </c>
      <c r="H62" s="46"/>
      <c r="I62" s="6">
        <f>G62/3</f>
        <v>3</v>
      </c>
      <c r="J62" s="36">
        <f>I71</f>
        <v>270</v>
      </c>
    </row>
    <row r="63" spans="1:10" x14ac:dyDescent="0.25">
      <c r="A63" s="60" t="s">
        <v>47</v>
      </c>
      <c r="B63" s="60"/>
      <c r="C63" s="60"/>
      <c r="D63" s="7" t="s">
        <v>23</v>
      </c>
      <c r="E63" s="61">
        <v>0.33333333333333331</v>
      </c>
      <c r="F63" s="61"/>
      <c r="G63" s="46">
        <v>1</v>
      </c>
      <c r="H63" s="46"/>
      <c r="I63" s="6">
        <f>G63/3</f>
        <v>0.33333333333333331</v>
      </c>
      <c r="J63" s="36"/>
    </row>
    <row r="64" spans="1:10" x14ac:dyDescent="0.25">
      <c r="A64" s="60" t="s">
        <v>48</v>
      </c>
      <c r="B64" s="60"/>
      <c r="C64" s="60"/>
      <c r="D64" s="7" t="s">
        <v>23</v>
      </c>
      <c r="E64" s="61">
        <v>1</v>
      </c>
      <c r="F64" s="61"/>
      <c r="G64" s="46">
        <v>10</v>
      </c>
      <c r="H64" s="46"/>
      <c r="I64" s="6">
        <f>G64/1</f>
        <v>10</v>
      </c>
      <c r="J64" s="36"/>
    </row>
    <row r="65" spans="1:10" x14ac:dyDescent="0.25">
      <c r="A65" s="60" t="s">
        <v>49</v>
      </c>
      <c r="B65" s="60"/>
      <c r="C65" s="60"/>
      <c r="D65" s="7" t="s">
        <v>23</v>
      </c>
      <c r="E65" s="61">
        <v>0.33333333333333331</v>
      </c>
      <c r="F65" s="61"/>
      <c r="G65" s="46">
        <v>5</v>
      </c>
      <c r="H65" s="46"/>
      <c r="I65" s="6">
        <f>G65/3</f>
        <v>1.6666666666666667</v>
      </c>
      <c r="J65" s="36"/>
    </row>
    <row r="66" spans="1:10" x14ac:dyDescent="0.25">
      <c r="A66" s="60" t="s">
        <v>50</v>
      </c>
      <c r="B66" s="60"/>
      <c r="C66" s="60"/>
      <c r="D66" s="7" t="s">
        <v>56</v>
      </c>
      <c r="E66" s="61">
        <v>0.5</v>
      </c>
      <c r="F66" s="61"/>
      <c r="G66" s="46">
        <v>2</v>
      </c>
      <c r="H66" s="46"/>
      <c r="I66" s="6">
        <f>G66/2</f>
        <v>1</v>
      </c>
      <c r="J66" s="36"/>
    </row>
    <row r="67" spans="1:10" x14ac:dyDescent="0.25">
      <c r="A67" s="60" t="s">
        <v>51</v>
      </c>
      <c r="B67" s="60"/>
      <c r="C67" s="60"/>
      <c r="D67" s="7" t="s">
        <v>23</v>
      </c>
      <c r="E67" s="61">
        <v>0.16666666666666666</v>
      </c>
      <c r="F67" s="61"/>
      <c r="G67" s="46">
        <v>6</v>
      </c>
      <c r="H67" s="46"/>
      <c r="I67" s="8">
        <f>G67/6</f>
        <v>1</v>
      </c>
      <c r="J67" s="36"/>
    </row>
    <row r="68" spans="1:10" x14ac:dyDescent="0.25">
      <c r="A68" s="60" t="s">
        <v>52</v>
      </c>
      <c r="B68" s="60"/>
      <c r="C68" s="60"/>
      <c r="D68" s="7" t="s">
        <v>23</v>
      </c>
      <c r="E68" s="61">
        <v>0.16666666666666666</v>
      </c>
      <c r="F68" s="61"/>
      <c r="G68" s="46">
        <v>12</v>
      </c>
      <c r="H68" s="46"/>
      <c r="I68" s="8">
        <f>G68/6</f>
        <v>2</v>
      </c>
      <c r="J68" s="36"/>
    </row>
    <row r="69" spans="1:10" x14ac:dyDescent="0.25">
      <c r="A69" s="60" t="s">
        <v>53</v>
      </c>
      <c r="B69" s="60"/>
      <c r="C69" s="60"/>
      <c r="D69" s="7" t="s">
        <v>56</v>
      </c>
      <c r="E69" s="61">
        <v>1</v>
      </c>
      <c r="F69" s="61"/>
      <c r="G69" s="46">
        <v>5</v>
      </c>
      <c r="H69" s="46"/>
      <c r="I69" s="8">
        <f>G69/E69</f>
        <v>5</v>
      </c>
      <c r="J69" s="36"/>
    </row>
    <row r="70" spans="1:10" x14ac:dyDescent="0.25">
      <c r="A70" s="60" t="s">
        <v>54</v>
      </c>
      <c r="B70" s="60"/>
      <c r="C70" s="60"/>
      <c r="D70" s="7" t="s">
        <v>55</v>
      </c>
      <c r="E70" s="61">
        <v>2</v>
      </c>
      <c r="F70" s="61"/>
      <c r="G70" s="46">
        <v>40</v>
      </c>
      <c r="H70" s="46"/>
      <c r="I70" s="8">
        <f>G70*E70</f>
        <v>80</v>
      </c>
      <c r="J70" s="36"/>
    </row>
    <row r="71" spans="1:10" x14ac:dyDescent="0.25">
      <c r="A71" s="51" t="s">
        <v>33</v>
      </c>
      <c r="B71" s="52"/>
      <c r="C71" s="53"/>
      <c r="D71" s="7" t="s">
        <v>58</v>
      </c>
      <c r="E71" s="46">
        <v>3</v>
      </c>
      <c r="F71" s="46"/>
      <c r="G71" s="46">
        <f>SUM(G62:G70)</f>
        <v>90</v>
      </c>
      <c r="H71" s="46"/>
      <c r="I71" s="6">
        <f>E71*G71</f>
        <v>270</v>
      </c>
      <c r="J71" s="36"/>
    </row>
    <row r="72" spans="1:10" x14ac:dyDescent="0.25">
      <c r="A72" s="63" t="s">
        <v>57</v>
      </c>
      <c r="B72" s="63"/>
      <c r="C72" s="63"/>
      <c r="D72" s="63"/>
      <c r="E72" s="63"/>
      <c r="F72" s="63"/>
      <c r="G72" s="63"/>
      <c r="H72" s="63"/>
      <c r="I72" s="63"/>
      <c r="J72" s="63"/>
    </row>
    <row r="73" spans="1:10" x14ac:dyDescent="0.25">
      <c r="A73" s="46" t="s">
        <v>22</v>
      </c>
      <c r="B73" s="46"/>
      <c r="C73" s="46"/>
      <c r="D73" s="4" t="s">
        <v>23</v>
      </c>
      <c r="E73" s="46" t="s">
        <v>15</v>
      </c>
      <c r="F73" s="46"/>
      <c r="G73" s="46" t="s">
        <v>24</v>
      </c>
      <c r="H73" s="46"/>
      <c r="I73" s="6" t="s">
        <v>25</v>
      </c>
      <c r="J73" s="5" t="s">
        <v>26</v>
      </c>
    </row>
    <row r="74" spans="1:10" x14ac:dyDescent="0.25">
      <c r="A74" s="46" t="s">
        <v>47</v>
      </c>
      <c r="B74" s="46"/>
      <c r="C74" s="46"/>
      <c r="D74" s="4" t="s">
        <v>23</v>
      </c>
      <c r="E74" s="61">
        <v>0.16666666666666666</v>
      </c>
      <c r="F74" s="61"/>
      <c r="G74" s="46">
        <v>45</v>
      </c>
      <c r="H74" s="46"/>
      <c r="I74" s="6">
        <f>G74/6</f>
        <v>7.5</v>
      </c>
      <c r="J74" s="65">
        <f>I77</f>
        <v>69</v>
      </c>
    </row>
    <row r="75" spans="1:10" x14ac:dyDescent="0.25">
      <c r="A75" s="46" t="s">
        <v>48</v>
      </c>
      <c r="B75" s="46"/>
      <c r="C75" s="46"/>
      <c r="D75" s="4" t="s">
        <v>23</v>
      </c>
      <c r="E75" s="61">
        <v>0.33333333333333331</v>
      </c>
      <c r="F75" s="61"/>
      <c r="G75" s="46">
        <v>6</v>
      </c>
      <c r="H75" s="46"/>
      <c r="I75" s="6">
        <f>G75/3</f>
        <v>2</v>
      </c>
      <c r="J75" s="36"/>
    </row>
    <row r="76" spans="1:10" x14ac:dyDescent="0.25">
      <c r="A76" s="46" t="s">
        <v>50</v>
      </c>
      <c r="B76" s="46"/>
      <c r="C76" s="46"/>
      <c r="D76" s="4" t="s">
        <v>56</v>
      </c>
      <c r="E76" s="61">
        <v>0.16666666666666666</v>
      </c>
      <c r="F76" s="61"/>
      <c r="G76" s="46">
        <v>18</v>
      </c>
      <c r="H76" s="46"/>
      <c r="I76" s="6">
        <f t="shared" ref="I76" si="1">G76/6</f>
        <v>3</v>
      </c>
      <c r="J76" s="36"/>
    </row>
    <row r="77" spans="1:10" x14ac:dyDescent="0.25">
      <c r="A77" s="46" t="s">
        <v>33</v>
      </c>
      <c r="B77" s="46"/>
      <c r="C77" s="46"/>
      <c r="D77" s="4" t="s">
        <v>34</v>
      </c>
      <c r="E77" s="61">
        <v>1</v>
      </c>
      <c r="F77" s="61"/>
      <c r="G77" s="46">
        <f>SUM(G74:G76)</f>
        <v>69</v>
      </c>
      <c r="H77" s="46"/>
      <c r="I77" s="8">
        <f>G77/E77</f>
        <v>69</v>
      </c>
      <c r="J77" s="36"/>
    </row>
    <row r="79" spans="1:10" x14ac:dyDescent="0.25">
      <c r="A79" s="41" t="s">
        <v>22</v>
      </c>
      <c r="B79" s="41"/>
      <c r="C79" s="41"/>
      <c r="D79" s="41"/>
      <c r="E79" s="41"/>
      <c r="F79" s="41"/>
      <c r="G79" s="41"/>
      <c r="H79" s="41"/>
      <c r="I79" s="41" t="s">
        <v>43</v>
      </c>
      <c r="J79" s="41"/>
    </row>
    <row r="80" spans="1:10" x14ac:dyDescent="0.25">
      <c r="A80" s="41" t="s">
        <v>59</v>
      </c>
      <c r="B80" s="41"/>
      <c r="C80" s="41"/>
      <c r="D80" s="41"/>
      <c r="E80" s="41"/>
      <c r="F80" s="41"/>
      <c r="G80" s="41"/>
      <c r="H80" s="41"/>
      <c r="I80" s="64">
        <f>J62+J74</f>
        <v>339</v>
      </c>
      <c r="J80" s="41"/>
    </row>
  </sheetData>
  <mergeCells count="155">
    <mergeCell ref="A80:H80"/>
    <mergeCell ref="I80:J80"/>
    <mergeCell ref="A77:C77"/>
    <mergeCell ref="E77:F77"/>
    <mergeCell ref="G77:H77"/>
    <mergeCell ref="J74:J77"/>
    <mergeCell ref="A79:H79"/>
    <mergeCell ref="I79:J79"/>
    <mergeCell ref="A75:C75"/>
    <mergeCell ref="E75:F75"/>
    <mergeCell ref="G75:H75"/>
    <mergeCell ref="A76:C76"/>
    <mergeCell ref="E76:F76"/>
    <mergeCell ref="G76:H76"/>
    <mergeCell ref="A72:J72"/>
    <mergeCell ref="A73:C73"/>
    <mergeCell ref="E73:F73"/>
    <mergeCell ref="G73:H73"/>
    <mergeCell ref="A74:C74"/>
    <mergeCell ref="E74:F74"/>
    <mergeCell ref="G74:H74"/>
    <mergeCell ref="A71:C71"/>
    <mergeCell ref="E71:F71"/>
    <mergeCell ref="G71:H71"/>
    <mergeCell ref="J62:J71"/>
    <mergeCell ref="A69:C69"/>
    <mergeCell ref="E69:F69"/>
    <mergeCell ref="G69:H69"/>
    <mergeCell ref="A70:C70"/>
    <mergeCell ref="E70:F70"/>
    <mergeCell ref="G70:H70"/>
    <mergeCell ref="A67:C67"/>
    <mergeCell ref="E67:F67"/>
    <mergeCell ref="G67:H67"/>
    <mergeCell ref="A68:C68"/>
    <mergeCell ref="E68:F68"/>
    <mergeCell ref="G68:H68"/>
    <mergeCell ref="A65:C65"/>
    <mergeCell ref="E65:F65"/>
    <mergeCell ref="G65:H65"/>
    <mergeCell ref="A66:C66"/>
    <mergeCell ref="E66:F66"/>
    <mergeCell ref="G66:H66"/>
    <mergeCell ref="A63:C63"/>
    <mergeCell ref="E63:F63"/>
    <mergeCell ref="G63:H63"/>
    <mergeCell ref="A64:C64"/>
    <mergeCell ref="E64:F64"/>
    <mergeCell ref="G64:H64"/>
    <mergeCell ref="A61:C61"/>
    <mergeCell ref="E61:F61"/>
    <mergeCell ref="G61:H61"/>
    <mergeCell ref="A62:C62"/>
    <mergeCell ref="E62:F62"/>
    <mergeCell ref="G62:H62"/>
    <mergeCell ref="A56:H56"/>
    <mergeCell ref="I56:J56"/>
    <mergeCell ref="A57:H57"/>
    <mergeCell ref="I57:J57"/>
    <mergeCell ref="A59:J59"/>
    <mergeCell ref="A60:J60"/>
    <mergeCell ref="A52:C52"/>
    <mergeCell ref="E52:F52"/>
    <mergeCell ref="G52:H52"/>
    <mergeCell ref="J52:J54"/>
    <mergeCell ref="A53:C53"/>
    <mergeCell ref="E53:F53"/>
    <mergeCell ref="G53:H53"/>
    <mergeCell ref="A54:I54"/>
    <mergeCell ref="J46:J48"/>
    <mergeCell ref="A48:I48"/>
    <mergeCell ref="A51:C51"/>
    <mergeCell ref="E51:F51"/>
    <mergeCell ref="G51:H51"/>
    <mergeCell ref="A46:C46"/>
    <mergeCell ref="E46:F46"/>
    <mergeCell ref="G46:H46"/>
    <mergeCell ref="A47:C47"/>
    <mergeCell ref="E47:F47"/>
    <mergeCell ref="G47:H47"/>
    <mergeCell ref="E42:F42"/>
    <mergeCell ref="G42:H42"/>
    <mergeCell ref="A43:I43"/>
    <mergeCell ref="A45:C45"/>
    <mergeCell ref="E45:F45"/>
    <mergeCell ref="G45:H45"/>
    <mergeCell ref="J37:J43"/>
    <mergeCell ref="A38:C38"/>
    <mergeCell ref="E38:F38"/>
    <mergeCell ref="G38:H38"/>
    <mergeCell ref="A39:H39"/>
    <mergeCell ref="A40:C40"/>
    <mergeCell ref="E40:F40"/>
    <mergeCell ref="G40:H40"/>
    <mergeCell ref="A41:H41"/>
    <mergeCell ref="A42:C42"/>
    <mergeCell ref="A36:C36"/>
    <mergeCell ref="E36:F36"/>
    <mergeCell ref="G36:H36"/>
    <mergeCell ref="A37:C37"/>
    <mergeCell ref="E37:F37"/>
    <mergeCell ref="G37:H37"/>
    <mergeCell ref="J28:J34"/>
    <mergeCell ref="A30:H30"/>
    <mergeCell ref="A32:H32"/>
    <mergeCell ref="A34:I34"/>
    <mergeCell ref="A35:J35"/>
    <mergeCell ref="A33:C33"/>
    <mergeCell ref="E33:F33"/>
    <mergeCell ref="G33:H33"/>
    <mergeCell ref="A31:C31"/>
    <mergeCell ref="E31:F31"/>
    <mergeCell ref="G31:H31"/>
    <mergeCell ref="A28:C28"/>
    <mergeCell ref="E28:F28"/>
    <mergeCell ref="G28:H28"/>
    <mergeCell ref="A29:C29"/>
    <mergeCell ref="E29:F29"/>
    <mergeCell ref="G29:H29"/>
    <mergeCell ref="A24:H24"/>
    <mergeCell ref="I24:J24"/>
    <mergeCell ref="A25:J25"/>
    <mergeCell ref="A26:J26"/>
    <mergeCell ref="A27:C27"/>
    <mergeCell ref="E27:F27"/>
    <mergeCell ref="G27:H27"/>
    <mergeCell ref="I19:J19"/>
    <mergeCell ref="I20:J20"/>
    <mergeCell ref="I21:J21"/>
    <mergeCell ref="A23:H23"/>
    <mergeCell ref="I23:J23"/>
    <mergeCell ref="A17:J17"/>
    <mergeCell ref="A18:H18"/>
    <mergeCell ref="I18:J18"/>
    <mergeCell ref="A19:H19"/>
    <mergeCell ref="A20:H20"/>
    <mergeCell ref="A21:H21"/>
    <mergeCell ref="H15:I15"/>
    <mergeCell ref="A10:G10"/>
    <mergeCell ref="A11:G11"/>
    <mergeCell ref="A12:G12"/>
    <mergeCell ref="A13:G13"/>
    <mergeCell ref="A14:G14"/>
    <mergeCell ref="A15:G15"/>
    <mergeCell ref="H9:I9"/>
    <mergeCell ref="H10:I10"/>
    <mergeCell ref="H11:I11"/>
    <mergeCell ref="H12:I12"/>
    <mergeCell ref="H13:I13"/>
    <mergeCell ref="H14:I14"/>
    <mergeCell ref="A3:J3"/>
    <mergeCell ref="A5:J5"/>
    <mergeCell ref="A6:J6"/>
    <mergeCell ref="A8:J8"/>
    <mergeCell ref="A9:G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4"/>
  <sheetViews>
    <sheetView topLeftCell="A22" workbookViewId="0">
      <selection activeCell="C45" sqref="C45"/>
    </sheetView>
  </sheetViews>
  <sheetFormatPr defaultRowHeight="15" x14ac:dyDescent="0.25"/>
  <cols>
    <col min="3" max="3" width="11.5703125" bestFit="1" customWidth="1"/>
  </cols>
  <sheetData>
    <row r="4" spans="1:10" ht="15.75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5.75" x14ac:dyDescent="0.25">
      <c r="A5" s="34" t="s">
        <v>4</v>
      </c>
      <c r="B5" s="34"/>
      <c r="C5" s="34"/>
      <c r="D5" s="34"/>
      <c r="E5" s="34"/>
      <c r="F5" s="34"/>
      <c r="G5" s="34"/>
      <c r="H5" s="34" t="s">
        <v>5</v>
      </c>
      <c r="I5" s="34"/>
      <c r="J5" s="11" t="s">
        <v>6</v>
      </c>
    </row>
    <row r="6" spans="1:10" x14ac:dyDescent="0.25">
      <c r="A6" s="42" t="s">
        <v>7</v>
      </c>
      <c r="B6" s="42"/>
      <c r="C6" s="42"/>
      <c r="D6" s="42"/>
      <c r="E6" s="42"/>
      <c r="F6" s="42"/>
      <c r="G6" s="42"/>
      <c r="H6" s="35"/>
      <c r="I6" s="36"/>
      <c r="J6" s="3"/>
    </row>
    <row r="7" spans="1:10" x14ac:dyDescent="0.25">
      <c r="A7" s="42" t="s">
        <v>8</v>
      </c>
      <c r="B7" s="42"/>
      <c r="C7" s="42"/>
      <c r="D7" s="42"/>
      <c r="E7" s="42"/>
      <c r="F7" s="42"/>
      <c r="G7" s="42"/>
      <c r="H7" s="36"/>
      <c r="I7" s="36"/>
      <c r="J7" s="3"/>
    </row>
    <row r="8" spans="1:10" x14ac:dyDescent="0.25">
      <c r="A8" s="42" t="s">
        <v>9</v>
      </c>
      <c r="B8" s="42"/>
      <c r="C8" s="42"/>
      <c r="D8" s="42"/>
      <c r="E8" s="42"/>
      <c r="F8" s="42"/>
      <c r="G8" s="42"/>
      <c r="H8" s="36"/>
      <c r="I8" s="36"/>
      <c r="J8" s="3"/>
    </row>
    <row r="9" spans="1:10" x14ac:dyDescent="0.25">
      <c r="A9" s="42" t="s">
        <v>10</v>
      </c>
      <c r="B9" s="42"/>
      <c r="C9" s="42"/>
      <c r="D9" s="42"/>
      <c r="E9" s="42"/>
      <c r="F9" s="42"/>
      <c r="G9" s="42"/>
      <c r="H9" s="36"/>
      <c r="I9" s="36"/>
      <c r="J9" s="3"/>
    </row>
    <row r="10" spans="1:10" x14ac:dyDescent="0.25">
      <c r="A10" s="42" t="s">
        <v>11</v>
      </c>
      <c r="B10" s="42"/>
      <c r="C10" s="42"/>
      <c r="D10" s="42"/>
      <c r="E10" s="42"/>
      <c r="F10" s="42"/>
      <c r="G10" s="42"/>
      <c r="H10" s="36"/>
      <c r="I10" s="36"/>
      <c r="J10" s="3"/>
    </row>
    <row r="11" spans="1:10" x14ac:dyDescent="0.25">
      <c r="A11" s="42" t="s">
        <v>12</v>
      </c>
      <c r="B11" s="42"/>
      <c r="C11" s="42"/>
      <c r="D11" s="42"/>
      <c r="E11" s="42"/>
      <c r="F11" s="42"/>
      <c r="G11" s="42"/>
      <c r="H11" s="35"/>
      <c r="I11" s="36"/>
      <c r="J11" s="3"/>
    </row>
    <row r="13" spans="1:10" x14ac:dyDescent="0.25">
      <c r="A13" s="40" t="s">
        <v>13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0" t="s">
        <v>13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41" t="s">
        <v>14</v>
      </c>
      <c r="B15" s="41"/>
      <c r="C15" s="41"/>
      <c r="D15" s="41"/>
      <c r="E15" s="41"/>
      <c r="F15" s="41"/>
      <c r="G15" s="41"/>
      <c r="H15" s="41"/>
      <c r="I15" s="41" t="s">
        <v>15</v>
      </c>
      <c r="J15" s="41"/>
    </row>
    <row r="16" spans="1:10" x14ac:dyDescent="0.25">
      <c r="A16" s="42" t="s">
        <v>16</v>
      </c>
      <c r="B16" s="42"/>
      <c r="C16" s="42"/>
      <c r="D16" s="42"/>
      <c r="E16" s="42"/>
      <c r="F16" s="42"/>
      <c r="G16" s="42"/>
      <c r="H16" s="42"/>
      <c r="I16" s="41">
        <v>1</v>
      </c>
      <c r="J16" s="41"/>
    </row>
    <row r="17" spans="1:10" x14ac:dyDescent="0.25">
      <c r="A17" s="42" t="s">
        <v>17</v>
      </c>
      <c r="B17" s="42"/>
      <c r="C17" s="42"/>
      <c r="D17" s="42"/>
      <c r="E17" s="42"/>
      <c r="F17" s="42"/>
      <c r="G17" s="42"/>
      <c r="H17" s="42"/>
      <c r="I17" s="41">
        <v>3</v>
      </c>
      <c r="J17" s="41"/>
    </row>
    <row r="18" spans="1:10" x14ac:dyDescent="0.25">
      <c r="A18" s="42" t="s">
        <v>18</v>
      </c>
      <c r="B18" s="42"/>
      <c r="C18" s="42"/>
      <c r="D18" s="42"/>
      <c r="E18" s="42"/>
      <c r="F18" s="42"/>
      <c r="G18" s="42"/>
      <c r="H18" s="42"/>
      <c r="I18" s="41">
        <v>4</v>
      </c>
      <c r="J18" s="41"/>
    </row>
    <row r="20" spans="1:10" x14ac:dyDescent="0.25">
      <c r="A20" s="42" t="s">
        <v>19</v>
      </c>
      <c r="B20" s="42"/>
      <c r="C20" s="42"/>
      <c r="D20" s="42"/>
      <c r="E20" s="42"/>
      <c r="F20" s="42"/>
      <c r="G20" s="42"/>
      <c r="H20" s="42"/>
      <c r="I20" s="42" t="s">
        <v>15</v>
      </c>
      <c r="J20" s="42"/>
    </row>
    <row r="21" spans="1:10" x14ac:dyDescent="0.25">
      <c r="A21" s="42" t="s">
        <v>20</v>
      </c>
      <c r="B21" s="42"/>
      <c r="C21" s="42"/>
      <c r="D21" s="42"/>
      <c r="E21" s="42"/>
      <c r="F21" s="42"/>
      <c r="G21" s="42"/>
      <c r="H21" s="42"/>
      <c r="I21" s="43">
        <v>1</v>
      </c>
      <c r="J21" s="44"/>
    </row>
    <row r="23" spans="1:10" ht="18.75" x14ac:dyDescent="0.3">
      <c r="A23" s="45" t="s">
        <v>21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15.75" x14ac:dyDescent="0.25">
      <c r="A24" s="39" t="s">
        <v>16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25">
      <c r="A25" s="46" t="s">
        <v>22</v>
      </c>
      <c r="B25" s="46"/>
      <c r="C25" s="46"/>
      <c r="D25" s="9" t="s">
        <v>23</v>
      </c>
      <c r="E25" s="46" t="s">
        <v>15</v>
      </c>
      <c r="F25" s="46"/>
      <c r="G25" s="46" t="s">
        <v>24</v>
      </c>
      <c r="H25" s="46"/>
      <c r="I25" s="9" t="s">
        <v>25</v>
      </c>
      <c r="J25" s="9" t="s">
        <v>26</v>
      </c>
    </row>
    <row r="26" spans="1:10" x14ac:dyDescent="0.25">
      <c r="A26" s="47" t="s">
        <v>27</v>
      </c>
      <c r="B26" s="47"/>
      <c r="C26" s="47"/>
      <c r="D26" s="9" t="s">
        <v>28</v>
      </c>
      <c r="E26" s="46">
        <v>220</v>
      </c>
      <c r="F26" s="46"/>
      <c r="G26" s="57">
        <v>2</v>
      </c>
      <c r="H26" s="46"/>
      <c r="I26" s="9">
        <f>E26*G26</f>
        <v>440</v>
      </c>
      <c r="J26" s="46">
        <f>I31</f>
        <v>551.41</v>
      </c>
    </row>
    <row r="27" spans="1:10" x14ac:dyDescent="0.25">
      <c r="A27" s="47" t="s">
        <v>29</v>
      </c>
      <c r="B27" s="47"/>
      <c r="C27" s="47"/>
      <c r="D27" s="9" t="s">
        <v>6</v>
      </c>
      <c r="E27" s="46">
        <v>40</v>
      </c>
      <c r="F27" s="46"/>
      <c r="G27" s="46">
        <v>1</v>
      </c>
      <c r="H27" s="46"/>
      <c r="I27" s="9">
        <f>E27*G27</f>
        <v>40</v>
      </c>
      <c r="J27" s="46"/>
    </row>
    <row r="28" spans="1:10" x14ac:dyDescent="0.25">
      <c r="A28" s="48" t="s">
        <v>30</v>
      </c>
      <c r="B28" s="49"/>
      <c r="C28" s="49"/>
      <c r="D28" s="49"/>
      <c r="E28" s="49"/>
      <c r="F28" s="49"/>
      <c r="G28" s="49"/>
      <c r="H28" s="50"/>
      <c r="I28" s="9">
        <f>SUM(I26:I27)</f>
        <v>480</v>
      </c>
      <c r="J28" s="46"/>
    </row>
    <row r="29" spans="1:10" x14ac:dyDescent="0.25">
      <c r="A29" s="51" t="s">
        <v>31</v>
      </c>
      <c r="B29" s="52"/>
      <c r="C29" s="53"/>
      <c r="D29" s="9" t="s">
        <v>6</v>
      </c>
      <c r="E29" s="46">
        <v>71.41</v>
      </c>
      <c r="F29" s="46"/>
      <c r="G29" s="46">
        <v>100</v>
      </c>
      <c r="H29" s="46"/>
      <c r="I29" s="9">
        <f>E29*G29/100</f>
        <v>71.41</v>
      </c>
      <c r="J29" s="46"/>
    </row>
    <row r="30" spans="1:10" x14ac:dyDescent="0.25">
      <c r="A30" s="51" t="s">
        <v>32</v>
      </c>
      <c r="B30" s="52"/>
      <c r="C30" s="52"/>
      <c r="D30" s="52"/>
      <c r="E30" s="52"/>
      <c r="F30" s="52"/>
      <c r="G30" s="52"/>
      <c r="H30" s="53"/>
      <c r="I30" s="9">
        <f>I28+I29</f>
        <v>551.41</v>
      </c>
      <c r="J30" s="46"/>
    </row>
    <row r="31" spans="1:10" x14ac:dyDescent="0.25">
      <c r="A31" s="51" t="s">
        <v>33</v>
      </c>
      <c r="B31" s="52"/>
      <c r="C31" s="53"/>
      <c r="D31" s="9" t="s">
        <v>34</v>
      </c>
      <c r="E31" s="46">
        <v>1</v>
      </c>
      <c r="F31" s="46"/>
      <c r="G31" s="46">
        <f>I30</f>
        <v>551.41</v>
      </c>
      <c r="H31" s="46"/>
      <c r="I31" s="9">
        <f>I30</f>
        <v>551.41</v>
      </c>
      <c r="J31" s="46"/>
    </row>
    <row r="32" spans="1:10" ht="15.75" x14ac:dyDescent="0.25">
      <c r="A32" s="54" t="s">
        <v>26</v>
      </c>
      <c r="B32" s="55"/>
      <c r="C32" s="55"/>
      <c r="D32" s="55"/>
      <c r="E32" s="55"/>
      <c r="F32" s="55"/>
      <c r="G32" s="55"/>
      <c r="H32" s="55"/>
      <c r="I32" s="56"/>
      <c r="J32" s="46"/>
    </row>
    <row r="34" spans="1:10" ht="15.75" x14ac:dyDescent="0.25">
      <c r="A34" s="39" t="s">
        <v>35</v>
      </c>
      <c r="B34" s="39"/>
      <c r="C34" s="39"/>
      <c r="D34" s="39"/>
      <c r="E34" s="39"/>
      <c r="F34" s="39"/>
      <c r="G34" s="39"/>
      <c r="H34" s="39"/>
      <c r="I34" s="39"/>
      <c r="J34" s="39"/>
    </row>
    <row r="39" spans="1:10" x14ac:dyDescent="0.25">
      <c r="C39" s="22">
        <v>133902.75</v>
      </c>
    </row>
    <row r="41" spans="1:10" x14ac:dyDescent="0.25">
      <c r="C41" s="21">
        <f>C39/334.31</f>
        <v>400.53468337770335</v>
      </c>
    </row>
    <row r="43" spans="1:10" x14ac:dyDescent="0.25">
      <c r="C43">
        <v>334.31</v>
      </c>
    </row>
    <row r="44" spans="1:10" x14ac:dyDescent="0.25">
      <c r="C44" s="21">
        <f>C41*C43</f>
        <v>133902.75</v>
      </c>
    </row>
  </sheetData>
  <mergeCells count="51">
    <mergeCell ref="E31:F31"/>
    <mergeCell ref="G31:H31"/>
    <mergeCell ref="A32:I32"/>
    <mergeCell ref="A34:J34"/>
    <mergeCell ref="J26:J32"/>
    <mergeCell ref="A27:C27"/>
    <mergeCell ref="E27:F27"/>
    <mergeCell ref="G27:H27"/>
    <mergeCell ref="A28:H28"/>
    <mergeCell ref="A29:C29"/>
    <mergeCell ref="E29:F29"/>
    <mergeCell ref="G29:H29"/>
    <mergeCell ref="A30:H30"/>
    <mergeCell ref="A31:C31"/>
    <mergeCell ref="A25:C25"/>
    <mergeCell ref="E25:F25"/>
    <mergeCell ref="G25:H25"/>
    <mergeCell ref="A26:C26"/>
    <mergeCell ref="E26:F26"/>
    <mergeCell ref="G26:H26"/>
    <mergeCell ref="A21:H21"/>
    <mergeCell ref="I21:J21"/>
    <mergeCell ref="A23:J23"/>
    <mergeCell ref="A24:J24"/>
    <mergeCell ref="A17:H17"/>
    <mergeCell ref="I17:J17"/>
    <mergeCell ref="A18:H18"/>
    <mergeCell ref="I18:J18"/>
    <mergeCell ref="A20:H20"/>
    <mergeCell ref="I20:J20"/>
    <mergeCell ref="A13:J13"/>
    <mergeCell ref="A14:J14"/>
    <mergeCell ref="A15:H15"/>
    <mergeCell ref="I15:J15"/>
    <mergeCell ref="A16:H16"/>
    <mergeCell ref="I16:J16"/>
    <mergeCell ref="A11:G11"/>
    <mergeCell ref="A4:J4"/>
    <mergeCell ref="H5:I5"/>
    <mergeCell ref="H6:I6"/>
    <mergeCell ref="H7:I7"/>
    <mergeCell ref="H8:I8"/>
    <mergeCell ref="H9:I9"/>
    <mergeCell ref="H10:I10"/>
    <mergeCell ref="H11:I11"/>
    <mergeCell ref="A5:G5"/>
    <mergeCell ref="A6:G6"/>
    <mergeCell ref="A7:G7"/>
    <mergeCell ref="A8:G8"/>
    <mergeCell ref="A9:G9"/>
    <mergeCell ref="A10:G1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U19" sqref="U19"/>
    </sheetView>
  </sheetViews>
  <sheetFormatPr defaultRowHeight="15" x14ac:dyDescent="0.25"/>
  <cols>
    <col min="5" max="5" width="8.5703125" customWidth="1"/>
    <col min="6" max="6" width="2" customWidth="1"/>
    <col min="7" max="7" width="14.28515625" customWidth="1"/>
    <col min="8" max="8" width="8.7109375" customWidth="1"/>
    <col min="9" max="9" width="13.85546875" customWidth="1"/>
    <col min="10" max="10" width="9.5703125" customWidth="1"/>
    <col min="11" max="11" width="14.140625" customWidth="1"/>
    <col min="12" max="12" width="8.5703125" customWidth="1"/>
    <col min="13" max="13" width="12.7109375" customWidth="1"/>
    <col min="14" max="14" width="8" customWidth="1"/>
    <col min="17" max="17" width="11.5703125" bestFit="1" customWidth="1"/>
  </cols>
  <sheetData>
    <row r="1" spans="1:16" ht="21" x14ac:dyDescent="0.35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ht="21" x14ac:dyDescent="0.35">
      <c r="A3" s="37" t="s">
        <v>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6" ht="21" x14ac:dyDescent="0.35">
      <c r="A5" s="37" t="s">
        <v>62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6" ht="21" x14ac:dyDescent="0.35">
      <c r="A6" s="67" t="s">
        <v>63</v>
      </c>
      <c r="B6" s="67"/>
      <c r="C6" s="67"/>
      <c r="D6" s="67"/>
      <c r="E6" s="67"/>
      <c r="F6" s="12"/>
      <c r="G6" s="13" t="s">
        <v>82</v>
      </c>
      <c r="H6" s="12" t="s">
        <v>6</v>
      </c>
      <c r="I6" s="13" t="s">
        <v>82</v>
      </c>
      <c r="J6" s="12" t="s">
        <v>6</v>
      </c>
      <c r="K6" s="13" t="s">
        <v>82</v>
      </c>
      <c r="L6" s="12" t="s">
        <v>6</v>
      </c>
      <c r="M6" s="13" t="s">
        <v>87</v>
      </c>
      <c r="N6" s="12" t="s">
        <v>6</v>
      </c>
    </row>
    <row r="7" spans="1:16" ht="15.75" x14ac:dyDescent="0.25">
      <c r="A7" s="67"/>
      <c r="B7" s="67"/>
      <c r="C7" s="67"/>
      <c r="D7" s="67"/>
      <c r="E7" s="67"/>
      <c r="G7" s="13" t="s">
        <v>83</v>
      </c>
      <c r="H7" s="1"/>
      <c r="I7" s="18" t="s">
        <v>84</v>
      </c>
      <c r="K7" s="18" t="s">
        <v>86</v>
      </c>
      <c r="M7" s="13" t="s">
        <v>88</v>
      </c>
    </row>
    <row r="8" spans="1:16" x14ac:dyDescent="0.25">
      <c r="A8" s="40" t="s">
        <v>64</v>
      </c>
      <c r="B8" s="40"/>
      <c r="C8" s="40"/>
      <c r="D8" s="40"/>
      <c r="E8" s="40"/>
      <c r="F8" s="40"/>
      <c r="G8" s="16">
        <f>G9+G10+G11+G12+G13</f>
        <v>84851.58</v>
      </c>
      <c r="H8" s="17">
        <f>G8/G27*100</f>
        <v>52.254246879444956</v>
      </c>
      <c r="I8" s="20">
        <f>I9+I10+I12+I13+I11</f>
        <v>52958.479999999996</v>
      </c>
      <c r="J8" s="15">
        <f>I8/$I$27*100</f>
        <v>38.580328465268224</v>
      </c>
      <c r="K8" s="20">
        <f>K9+K10+K11+K12+K13</f>
        <v>40202.920000000006</v>
      </c>
      <c r="L8" s="25">
        <f>K8/K27*100</f>
        <v>33.658606462435159</v>
      </c>
      <c r="M8" s="24">
        <f>(G8+I8+K8)/3</f>
        <v>59337.66</v>
      </c>
      <c r="N8" s="24">
        <v>42.2</v>
      </c>
      <c r="P8" s="24"/>
    </row>
    <row r="9" spans="1:16" x14ac:dyDescent="0.25">
      <c r="A9" s="66" t="s">
        <v>65</v>
      </c>
      <c r="B9" s="66"/>
      <c r="C9" s="66"/>
      <c r="D9" s="66"/>
      <c r="E9" s="66"/>
      <c r="G9" s="14">
        <v>56638.64</v>
      </c>
      <c r="H9" s="15">
        <f>G9/G27*100</f>
        <v>34.87983933211386</v>
      </c>
      <c r="I9" s="19">
        <v>34158.25</v>
      </c>
      <c r="J9" s="15">
        <f t="shared" ref="J9:J27" si="0">I9/$I$27*100</f>
        <v>24.884334006541504</v>
      </c>
      <c r="K9" s="22">
        <v>26040.240000000002</v>
      </c>
      <c r="L9" s="22">
        <f>K9/$K$27*100</f>
        <v>21.801356477274847</v>
      </c>
      <c r="M9" s="22">
        <f t="shared" ref="M9:M23" si="1">(G9+I9+K9)/3</f>
        <v>38945.71</v>
      </c>
      <c r="N9" s="33">
        <f t="shared" ref="N9:N26" si="2">(M9/$M$27)*100</f>
        <v>28.943284518832701</v>
      </c>
      <c r="P9" s="24"/>
    </row>
    <row r="10" spans="1:16" x14ac:dyDescent="0.25">
      <c r="A10" s="66" t="s">
        <v>66</v>
      </c>
      <c r="B10" s="66"/>
      <c r="C10" s="66"/>
      <c r="D10" s="66"/>
      <c r="E10" s="66"/>
      <c r="G10" s="14">
        <v>20033.62</v>
      </c>
      <c r="H10" s="15">
        <f t="shared" ref="H10:H14" si="3">G10/$G$27*100</f>
        <v>12.337327429483173</v>
      </c>
      <c r="I10" s="19">
        <v>12082.09</v>
      </c>
      <c r="J10" s="15">
        <f t="shared" si="0"/>
        <v>8.8018198548548323</v>
      </c>
      <c r="K10" s="22">
        <v>8787.75</v>
      </c>
      <c r="L10" s="22">
        <f t="shared" ref="L10:L26" si="4">K10/$K$27*100</f>
        <v>7.3572620829597586</v>
      </c>
      <c r="M10" s="22">
        <f t="shared" si="1"/>
        <v>13634.486666666666</v>
      </c>
      <c r="N10" s="33">
        <f t="shared" si="2"/>
        <v>10.132741882522213</v>
      </c>
      <c r="P10" s="24"/>
    </row>
    <row r="11" spans="1:16" x14ac:dyDescent="0.25">
      <c r="A11" s="66" t="s">
        <v>67</v>
      </c>
      <c r="B11" s="66"/>
      <c r="C11" s="66"/>
      <c r="D11" s="66"/>
      <c r="E11" s="66"/>
      <c r="G11" s="14">
        <v>2122.08</v>
      </c>
      <c r="H11" s="15">
        <f t="shared" si="3"/>
        <v>1.3068429865175468</v>
      </c>
      <c r="I11" s="19">
        <v>0</v>
      </c>
      <c r="J11" s="32"/>
      <c r="K11" s="22">
        <v>2300</v>
      </c>
      <c r="L11" s="22">
        <f t="shared" si="4"/>
        <v>1.9256012962143261</v>
      </c>
      <c r="M11" s="22">
        <f t="shared" si="1"/>
        <v>1474.0266666666666</v>
      </c>
      <c r="N11" s="33">
        <f t="shared" si="2"/>
        <v>1.0954524439708482</v>
      </c>
      <c r="P11" s="24"/>
    </row>
    <row r="12" spans="1:16" x14ac:dyDescent="0.25">
      <c r="A12" s="66" t="s">
        <v>68</v>
      </c>
      <c r="B12" s="66"/>
      <c r="C12" s="66"/>
      <c r="D12" s="66"/>
      <c r="E12" s="66"/>
      <c r="G12" s="14">
        <v>5765.52</v>
      </c>
      <c r="H12" s="15">
        <f t="shared" si="3"/>
        <v>3.5505868655407178</v>
      </c>
      <c r="I12" s="19">
        <v>6426.42</v>
      </c>
      <c r="J12" s="15">
        <f t="shared" si="0"/>
        <v>4.6816561664112912</v>
      </c>
      <c r="K12" s="22">
        <v>2783.21</v>
      </c>
      <c r="L12" s="22">
        <f t="shared" si="4"/>
        <v>2.3301533841898583</v>
      </c>
      <c r="M12" s="22">
        <f t="shared" si="1"/>
        <v>4991.7166666666672</v>
      </c>
      <c r="N12" s="33">
        <f t="shared" si="2"/>
        <v>3.7096942312961434</v>
      </c>
      <c r="P12" s="24"/>
    </row>
    <row r="13" spans="1:16" x14ac:dyDescent="0.25">
      <c r="A13" s="66" t="s">
        <v>69</v>
      </c>
      <c r="B13" s="66"/>
      <c r="C13" s="66"/>
      <c r="D13" s="66"/>
      <c r="E13" s="66"/>
      <c r="G13" s="14">
        <v>291.72000000000003</v>
      </c>
      <c r="H13" s="15">
        <f t="shared" si="3"/>
        <v>0.17965026578964921</v>
      </c>
      <c r="I13" s="19">
        <v>291.72000000000003</v>
      </c>
      <c r="J13" s="15">
        <f t="shared" si="0"/>
        <v>0.21251843746059265</v>
      </c>
      <c r="K13" s="22">
        <v>291.72000000000003</v>
      </c>
      <c r="L13" s="22">
        <f t="shared" si="4"/>
        <v>0.24423322179636664</v>
      </c>
      <c r="M13" s="22">
        <f t="shared" si="1"/>
        <v>291.72000000000003</v>
      </c>
      <c r="N13" s="33">
        <f t="shared" si="2"/>
        <v>0.21679756152433419</v>
      </c>
      <c r="P13" s="24"/>
    </row>
    <row r="14" spans="1:16" x14ac:dyDescent="0.25">
      <c r="A14" s="62" t="s">
        <v>70</v>
      </c>
      <c r="B14" s="62"/>
      <c r="C14" s="62"/>
      <c r="D14" s="62"/>
      <c r="E14" s="62"/>
      <c r="F14" s="62"/>
      <c r="G14" s="16">
        <v>3518.33</v>
      </c>
      <c r="H14" s="17">
        <f t="shared" si="3"/>
        <v>2.1666972426837257</v>
      </c>
      <c r="I14" s="20">
        <v>2673</v>
      </c>
      <c r="J14" s="17">
        <f t="shared" si="0"/>
        <v>1.9472843251479643</v>
      </c>
      <c r="K14" s="24">
        <v>1000</v>
      </c>
      <c r="L14" s="24">
        <f t="shared" si="4"/>
        <v>0.83721795487579387</v>
      </c>
      <c r="M14" s="24">
        <f t="shared" si="1"/>
        <v>2397.11</v>
      </c>
      <c r="N14" s="24">
        <f t="shared" si="2"/>
        <v>1.7814603136761162</v>
      </c>
      <c r="P14" s="24"/>
    </row>
    <row r="15" spans="1:16" x14ac:dyDescent="0.25">
      <c r="A15" s="40" t="s">
        <v>71</v>
      </c>
      <c r="B15" s="40"/>
      <c r="C15" s="40"/>
      <c r="D15" s="40"/>
      <c r="E15" s="40"/>
      <c r="F15" s="40"/>
      <c r="G15" s="16">
        <f>G17+G18+G19+G20+G21+G22</f>
        <v>38003.78</v>
      </c>
      <c r="H15" s="17">
        <f>G15/$G$27*100</f>
        <v>23.403911895006697</v>
      </c>
      <c r="I15" s="20">
        <f>I17+I18+I19+I20+I21+I22</f>
        <v>58416.6</v>
      </c>
      <c r="J15" s="17">
        <f t="shared" si="0"/>
        <v>42.556576696011433</v>
      </c>
      <c r="K15" s="24">
        <f>K17+K18+K19+K20+K21+K22</f>
        <v>51847.75</v>
      </c>
      <c r="L15" s="24">
        <f t="shared" si="4"/>
        <v>43.407867219911445</v>
      </c>
      <c r="M15" s="24">
        <f t="shared" si="1"/>
        <v>49422.71</v>
      </c>
      <c r="N15" s="24">
        <f t="shared" si="2"/>
        <v>36.729476936529288</v>
      </c>
      <c r="P15" s="24"/>
    </row>
    <row r="16" spans="1:16" x14ac:dyDescent="0.25">
      <c r="A16" s="40" t="s">
        <v>85</v>
      </c>
      <c r="B16" s="40"/>
      <c r="C16" s="40"/>
      <c r="D16" s="40"/>
      <c r="E16" s="40"/>
      <c r="F16" s="10"/>
      <c r="G16" s="16"/>
      <c r="H16" s="17"/>
      <c r="I16" s="20"/>
      <c r="J16" s="17"/>
      <c r="K16" s="24"/>
      <c r="L16" s="22"/>
      <c r="M16" s="24"/>
      <c r="N16" s="24">
        <f t="shared" si="2"/>
        <v>0</v>
      </c>
      <c r="P16" s="24"/>
    </row>
    <row r="17" spans="1:17" x14ac:dyDescent="0.25">
      <c r="A17" s="66" t="s">
        <v>72</v>
      </c>
      <c r="B17" s="66"/>
      <c r="C17" s="66"/>
      <c r="D17" s="66"/>
      <c r="E17" s="66"/>
      <c r="G17" s="14">
        <v>0.61</v>
      </c>
      <c r="H17" s="15">
        <f t="shared" ref="H17:H26" si="5">G17/$G$27*100</f>
        <v>3.7565700717018372E-4</v>
      </c>
      <c r="I17" s="19">
        <v>2224.27</v>
      </c>
      <c r="J17" s="15">
        <f t="shared" si="0"/>
        <v>1.6203838780010706</v>
      </c>
      <c r="K17" s="22">
        <v>5500</v>
      </c>
      <c r="L17" s="22">
        <f t="shared" si="4"/>
        <v>4.6046987518168665</v>
      </c>
      <c r="M17" s="22">
        <f t="shared" si="1"/>
        <v>2574.96</v>
      </c>
      <c r="N17" s="33">
        <f t="shared" si="2"/>
        <v>1.9136331037388574</v>
      </c>
      <c r="P17" s="24"/>
    </row>
    <row r="18" spans="1:17" x14ac:dyDescent="0.25">
      <c r="A18" s="66" t="s">
        <v>73</v>
      </c>
      <c r="B18" s="66"/>
      <c r="C18" s="66"/>
      <c r="D18" s="66"/>
      <c r="E18" s="66"/>
      <c r="G18" s="14">
        <v>1.37</v>
      </c>
      <c r="H18" s="15">
        <f t="shared" si="5"/>
        <v>8.4368868823467508E-4</v>
      </c>
      <c r="I18" s="19">
        <v>3195.35</v>
      </c>
      <c r="J18" s="15">
        <f t="shared" si="0"/>
        <v>2.3278170476474176</v>
      </c>
      <c r="K18" s="23"/>
      <c r="L18" s="22"/>
      <c r="M18" s="22">
        <f t="shared" si="1"/>
        <v>1065.5733333333333</v>
      </c>
      <c r="N18" s="33">
        <f t="shared" si="2"/>
        <v>0.79190216746202924</v>
      </c>
      <c r="P18" s="24"/>
    </row>
    <row r="19" spans="1:17" x14ac:dyDescent="0.25">
      <c r="A19" s="66" t="s">
        <v>74</v>
      </c>
      <c r="B19" s="66"/>
      <c r="C19" s="66"/>
      <c r="D19" s="66"/>
      <c r="E19" s="66"/>
      <c r="G19" s="14">
        <v>956.92</v>
      </c>
      <c r="H19" s="15">
        <f t="shared" si="5"/>
        <v>0.58930115295293806</v>
      </c>
      <c r="I19" s="19">
        <v>472.5</v>
      </c>
      <c r="J19" s="15">
        <f t="shared" si="0"/>
        <v>0.34421692616251892</v>
      </c>
      <c r="K19" s="22">
        <v>1600</v>
      </c>
      <c r="L19" s="22">
        <f t="shared" si="4"/>
        <v>1.3395487278012703</v>
      </c>
      <c r="M19" s="22">
        <f t="shared" si="1"/>
        <v>1009.8066666666667</v>
      </c>
      <c r="N19" s="33">
        <f t="shared" si="2"/>
        <v>0.75045805205110883</v>
      </c>
      <c r="P19" s="24"/>
    </row>
    <row r="20" spans="1:17" x14ac:dyDescent="0.25">
      <c r="A20" s="66" t="s">
        <v>75</v>
      </c>
      <c r="B20" s="66"/>
      <c r="C20" s="66"/>
      <c r="D20" s="66"/>
      <c r="E20" s="66"/>
      <c r="G20" s="14">
        <v>26227.88</v>
      </c>
      <c r="H20" s="15">
        <f t="shared" si="5"/>
        <v>16.151945746260196</v>
      </c>
      <c r="I20" s="19">
        <v>34735.25</v>
      </c>
      <c r="J20" s="15">
        <f t="shared" si="0"/>
        <v>25.304679332246849</v>
      </c>
      <c r="K20" s="22">
        <v>27047.75</v>
      </c>
      <c r="L20" s="22">
        <f t="shared" si="4"/>
        <v>22.644861938991756</v>
      </c>
      <c r="M20" s="22">
        <f t="shared" si="1"/>
        <v>29336.960000000003</v>
      </c>
      <c r="N20" s="33">
        <f t="shared" si="2"/>
        <v>21.802349480792987</v>
      </c>
      <c r="P20" s="24"/>
    </row>
    <row r="21" spans="1:17" x14ac:dyDescent="0.25">
      <c r="A21" s="66" t="s">
        <v>76</v>
      </c>
      <c r="B21" s="66"/>
      <c r="C21" s="66"/>
      <c r="D21" s="66"/>
      <c r="E21" s="66"/>
      <c r="G21" s="14">
        <v>8475</v>
      </c>
      <c r="H21" s="15">
        <f t="shared" si="5"/>
        <v>5.2191690750283719</v>
      </c>
      <c r="I21" s="19">
        <v>11622.81</v>
      </c>
      <c r="J21" s="15">
        <f t="shared" si="0"/>
        <v>8.4672337176105525</v>
      </c>
      <c r="K21" s="22">
        <v>11900</v>
      </c>
      <c r="L21" s="22">
        <f t="shared" si="4"/>
        <v>9.9628936630219478</v>
      </c>
      <c r="M21" s="22">
        <f t="shared" si="1"/>
        <v>10665.936666666666</v>
      </c>
      <c r="N21" s="33">
        <f t="shared" si="2"/>
        <v>7.9266044861727618</v>
      </c>
      <c r="P21" s="24"/>
    </row>
    <row r="22" spans="1:17" x14ac:dyDescent="0.25">
      <c r="A22" s="66" t="s">
        <v>77</v>
      </c>
      <c r="B22" s="66"/>
      <c r="C22" s="66"/>
      <c r="D22" s="66"/>
      <c r="E22" s="66"/>
      <c r="G22" s="14">
        <v>2342</v>
      </c>
      <c r="H22" s="15">
        <f t="shared" si="5"/>
        <v>1.4422765750697875</v>
      </c>
      <c r="I22" s="19">
        <v>6166.42</v>
      </c>
      <c r="J22" s="15">
        <f t="shared" si="0"/>
        <v>4.4922457943430265</v>
      </c>
      <c r="K22" s="22">
        <v>5800</v>
      </c>
      <c r="L22" s="22">
        <f t="shared" si="4"/>
        <v>4.8558641382796051</v>
      </c>
      <c r="M22" s="22">
        <f t="shared" si="1"/>
        <v>4769.4733333333334</v>
      </c>
      <c r="N22" s="33">
        <f t="shared" si="2"/>
        <v>3.5445296463115472</v>
      </c>
      <c r="P22" s="24"/>
    </row>
    <row r="23" spans="1:17" x14ac:dyDescent="0.25">
      <c r="A23" s="40" t="s">
        <v>78</v>
      </c>
      <c r="B23" s="40"/>
      <c r="C23" s="40"/>
      <c r="D23" s="40"/>
      <c r="E23" s="40"/>
      <c r="F23" s="40"/>
      <c r="G23" s="16">
        <v>50.66</v>
      </c>
      <c r="H23" s="17">
        <f t="shared" si="5"/>
        <v>3.1198006529904107E-2</v>
      </c>
      <c r="I23" s="20">
        <v>82.33</v>
      </c>
      <c r="J23" s="17">
        <f t="shared" si="0"/>
        <v>5.9977522816846943E-2</v>
      </c>
      <c r="K23" s="24">
        <v>125</v>
      </c>
      <c r="L23" s="24">
        <f t="shared" si="4"/>
        <v>0.10465224435947423</v>
      </c>
      <c r="M23" s="24">
        <f t="shared" si="1"/>
        <v>85.99666666666667</v>
      </c>
      <c r="N23" s="24">
        <f t="shared" si="2"/>
        <v>6.3910145456445633E-2</v>
      </c>
      <c r="P23" s="24"/>
      <c r="Q23" s="21"/>
    </row>
    <row r="24" spans="1:17" x14ac:dyDescent="0.25">
      <c r="A24" s="40" t="s">
        <v>79</v>
      </c>
      <c r="B24" s="40"/>
      <c r="C24" s="40"/>
      <c r="D24" s="40"/>
      <c r="E24" s="40"/>
      <c r="F24" s="40"/>
      <c r="G24" s="16">
        <v>360</v>
      </c>
      <c r="H24" s="17">
        <f t="shared" si="5"/>
        <v>0.22169921734633796</v>
      </c>
      <c r="I24" s="20">
        <v>0</v>
      </c>
      <c r="J24" s="17">
        <f t="shared" si="0"/>
        <v>0</v>
      </c>
      <c r="K24" s="24">
        <v>300</v>
      </c>
      <c r="L24" s="24">
        <f t="shared" si="4"/>
        <v>0.25116538646273817</v>
      </c>
      <c r="M24" s="24">
        <f>(G24+I24+K24)/3</f>
        <v>220</v>
      </c>
      <c r="N24" s="24">
        <f>(M24/$M$27)*100</f>
        <v>0.16349740688109665</v>
      </c>
      <c r="P24" s="24"/>
    </row>
    <row r="25" spans="1:17" x14ac:dyDescent="0.25">
      <c r="A25" s="67" t="s">
        <v>26</v>
      </c>
      <c r="B25" s="67"/>
      <c r="C25" s="67"/>
      <c r="D25" s="67"/>
      <c r="E25" s="67"/>
      <c r="F25" s="67"/>
      <c r="G25" s="16">
        <f>G24+G23+G15+G14+G8</f>
        <v>126784.35</v>
      </c>
      <c r="H25" s="17"/>
      <c r="I25" s="20">
        <f>I24+I23+I15+I14+I8</f>
        <v>114130.41</v>
      </c>
      <c r="J25" s="17"/>
      <c r="K25" s="24">
        <f>K24+K23+K15+K14+K8</f>
        <v>93475.670000000013</v>
      </c>
      <c r="L25" s="24"/>
      <c r="M25" s="24">
        <f>M24+M23+M15+M14+M8</f>
        <v>111463.47666666667</v>
      </c>
      <c r="N25" s="24">
        <f>(M25/$M$27)*100</f>
        <v>82.836315440689191</v>
      </c>
      <c r="P25" s="24"/>
    </row>
    <row r="26" spans="1:17" x14ac:dyDescent="0.25">
      <c r="A26" s="40" t="s">
        <v>80</v>
      </c>
      <c r="B26" s="40"/>
      <c r="C26" s="40"/>
      <c r="D26" s="40"/>
      <c r="E26" s="40"/>
      <c r="F26" s="40"/>
      <c r="G26" s="16">
        <v>35597.019999999997</v>
      </c>
      <c r="H26" s="17">
        <f t="shared" si="5"/>
        <v>21.921754094060937</v>
      </c>
      <c r="I26" s="20">
        <v>25810.68</v>
      </c>
      <c r="J26" s="17">
        <f t="shared" si="0"/>
        <v>18.803117315903499</v>
      </c>
      <c r="K26" s="24">
        <v>25967.54</v>
      </c>
      <c r="L26" s="24">
        <f t="shared" si="4"/>
        <v>21.740490731955376</v>
      </c>
      <c r="M26" s="24">
        <f>M25*N26/100</f>
        <v>23095.23236533333</v>
      </c>
      <c r="N26" s="24">
        <v>20.72</v>
      </c>
      <c r="P26" s="24"/>
    </row>
    <row r="27" spans="1:17" ht="18.75" x14ac:dyDescent="0.3">
      <c r="A27" s="45" t="s">
        <v>81</v>
      </c>
      <c r="B27" s="45"/>
      <c r="C27" s="45"/>
      <c r="D27" s="45"/>
      <c r="E27" s="45"/>
      <c r="F27" s="45"/>
      <c r="G27" s="26">
        <v>162382.17000000001</v>
      </c>
      <c r="H27" s="27">
        <f>H8+H14+H15+H23+H24+H26</f>
        <v>99.999507335072565</v>
      </c>
      <c r="I27" s="28">
        <f>I8+I15+I23+I24+I26</f>
        <v>137268.09</v>
      </c>
      <c r="J27" s="29">
        <f t="shared" si="0"/>
        <v>100</v>
      </c>
      <c r="K27" s="30">
        <f>K8+K14+K15+K23+K24+K26</f>
        <v>119443.21000000002</v>
      </c>
      <c r="L27" s="30">
        <f>L8+L14+L15+L23+L26+L24</f>
        <v>100</v>
      </c>
      <c r="M27" s="31">
        <f>M8+M14+M15+M23+M24+M26</f>
        <v>134558.70903200001</v>
      </c>
      <c r="N27" s="24">
        <f t="shared" ref="N27" si="6">(M27/$M$27)*100</f>
        <v>100</v>
      </c>
    </row>
    <row r="28" spans="1:17" x14ac:dyDescent="0.25">
      <c r="N28" s="24">
        <f t="shared" ref="N28" si="7">(M28/$M$27)*100</f>
        <v>0</v>
      </c>
    </row>
    <row r="29" spans="1:17" x14ac:dyDescent="0.25">
      <c r="A29" s="69" t="s">
        <v>95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7" x14ac:dyDescent="0.25">
      <c r="A30" s="69" t="s">
        <v>96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6" spans="1:14" ht="21" x14ac:dyDescent="0.35">
      <c r="A36" s="68" t="s">
        <v>89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x14ac:dyDescent="0.25">
      <c r="A37" s="43" t="s">
        <v>14</v>
      </c>
      <c r="B37" s="71"/>
      <c r="C37" s="71"/>
      <c r="D37" s="71"/>
      <c r="E37" s="71"/>
      <c r="F37" s="71"/>
      <c r="G37" s="71"/>
      <c r="H37" s="71"/>
      <c r="I37" s="71"/>
      <c r="J37" s="71"/>
      <c r="K37" s="44"/>
      <c r="L37" s="41" t="s">
        <v>15</v>
      </c>
      <c r="M37" s="41"/>
      <c r="N37" s="41"/>
    </row>
    <row r="38" spans="1:14" x14ac:dyDescent="0.25">
      <c r="A38" s="69" t="s">
        <v>90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6">
        <v>9</v>
      </c>
      <c r="M38" s="36"/>
      <c r="N38" s="36"/>
    </row>
    <row r="39" spans="1:14" x14ac:dyDescent="0.25">
      <c r="A39" s="69" t="s">
        <v>91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36">
        <v>3</v>
      </c>
      <c r="M39" s="36"/>
      <c r="N39" s="36"/>
    </row>
    <row r="40" spans="1:14" ht="15.75" x14ac:dyDescent="0.25">
      <c r="A40" s="75" t="s">
        <v>92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34">
        <v>12</v>
      </c>
      <c r="M40" s="34"/>
      <c r="N40" s="34"/>
    </row>
    <row r="41" spans="1:14" x14ac:dyDescent="0.25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4" ht="15.75" x14ac:dyDescent="0.25">
      <c r="A42" s="34" t="s">
        <v>19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1" t="s">
        <v>15</v>
      </c>
      <c r="M42" s="41"/>
      <c r="N42" s="41"/>
    </row>
    <row r="43" spans="1:14" x14ac:dyDescent="0.25">
      <c r="A43" s="69" t="s">
        <v>93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36">
        <v>3</v>
      </c>
      <c r="M43" s="36"/>
      <c r="N43" s="36"/>
    </row>
    <row r="44" spans="1:14" x14ac:dyDescent="0.25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14" x14ac:dyDescent="0.25">
      <c r="A45" s="69" t="s">
        <v>94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>
        <v>1</v>
      </c>
      <c r="M45" s="36"/>
      <c r="N45" s="36"/>
    </row>
  </sheetData>
  <mergeCells count="44">
    <mergeCell ref="A25:F25"/>
    <mergeCell ref="A43:K43"/>
    <mergeCell ref="L43:N43"/>
    <mergeCell ref="A45:K45"/>
    <mergeCell ref="L45:N45"/>
    <mergeCell ref="A37:K37"/>
    <mergeCell ref="A44:N44"/>
    <mergeCell ref="A41:N41"/>
    <mergeCell ref="A38:K38"/>
    <mergeCell ref="A39:K39"/>
    <mergeCell ref="A40:K40"/>
    <mergeCell ref="A42:K42"/>
    <mergeCell ref="L37:N37"/>
    <mergeCell ref="L38:N38"/>
    <mergeCell ref="L39:N39"/>
    <mergeCell ref="L40:N40"/>
    <mergeCell ref="L42:N42"/>
    <mergeCell ref="A26:F26"/>
    <mergeCell ref="A27:F27"/>
    <mergeCell ref="A6:E6"/>
    <mergeCell ref="A36:N36"/>
    <mergeCell ref="A29:N29"/>
    <mergeCell ref="A30:N30"/>
    <mergeCell ref="A20:E20"/>
    <mergeCell ref="A21:E21"/>
    <mergeCell ref="A22:E22"/>
    <mergeCell ref="A23:F23"/>
    <mergeCell ref="A24:F24"/>
    <mergeCell ref="A14:F14"/>
    <mergeCell ref="A15:F15"/>
    <mergeCell ref="A16:E16"/>
    <mergeCell ref="A17:E17"/>
    <mergeCell ref="A18:E18"/>
    <mergeCell ref="A1:N1"/>
    <mergeCell ref="A3:N3"/>
    <mergeCell ref="A5:N5"/>
    <mergeCell ref="A19:E19"/>
    <mergeCell ref="A7:E7"/>
    <mergeCell ref="A9:E9"/>
    <mergeCell ref="A10:E10"/>
    <mergeCell ref="A11:E11"/>
    <mergeCell ref="A12:E12"/>
    <mergeCell ref="A13:E13"/>
    <mergeCell ref="A8:F8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Secretario</dc:creator>
  <cp:lastModifiedBy>Meus Documentos</cp:lastModifiedBy>
  <cp:lastPrinted>2022-11-16T18:16:52Z</cp:lastPrinted>
  <dcterms:created xsi:type="dcterms:W3CDTF">2021-09-16T22:44:53Z</dcterms:created>
  <dcterms:modified xsi:type="dcterms:W3CDTF">2022-11-16T18:17:59Z</dcterms:modified>
</cp:coreProperties>
</file>