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9.jpeg" ContentType="image/jpeg"/>
  <Override PartName="/xl/media/image30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" sheetId="1" state="visible" r:id="rId2"/>
    <sheet name="Cronograma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<sst xmlns="http://schemas.openxmlformats.org/spreadsheetml/2006/main" count="298" uniqueCount="204">
  <si>
    <t xml:space="preserve">ORÇAMENTO PAVILHÃO MULTIUSO – FEICAP</t>
  </si>
  <si>
    <t xml:space="preserve">PROPRIETÁRIO: MUNICÍPIO DE TRÊS PASSOS</t>
  </si>
  <si>
    <t xml:space="preserve">ENDEREÇO: AV. COSTA E SILVA, 2411 – PARQUE DE EXPOSIÇÕES DA FEICAP</t>
  </si>
  <si>
    <t xml:space="preserve">ÁREA TOTAL: 719,10 M²</t>
  </si>
  <si>
    <t xml:space="preserve">CUSTO TOTAL: R$ 621.563,60</t>
  </si>
  <si>
    <t xml:space="preserve">SINAPI 02/2022</t>
  </si>
  <si>
    <t xml:space="preserve">NÃO DESONERADO - ENCARGOS SOCIAIS SOBRE PREÇOS DA MÃO-DE-OBRA: 111,22%(HORA) 69,19%(MÊS)</t>
  </si>
  <si>
    <t xml:space="preserve">BDI 25% e 16,80%</t>
  </si>
  <si>
    <t xml:space="preserve">PAVILHÃO MULTIUSO</t>
  </si>
  <si>
    <t xml:space="preserve">Código SINAPI 02/2022</t>
  </si>
  <si>
    <t xml:space="preserve">Item</t>
  </si>
  <si>
    <t xml:space="preserve">Discriminações de Serviços</t>
  </si>
  <si>
    <t xml:space="preserve">Uni</t>
  </si>
  <si>
    <t xml:space="preserve">Quant.(A)</t>
  </si>
  <si>
    <t xml:space="preserve">Custo Unitário (R$)</t>
  </si>
  <si>
    <t xml:space="preserve">BDI 25%</t>
  </si>
  <si>
    <t xml:space="preserve">Material (B) 60%</t>
  </si>
  <si>
    <t xml:space="preserve">Mão de Obra (C) 40%</t>
  </si>
  <si>
    <t xml:space="preserve">TOTAL (R$) D = A x (B+C)</t>
  </si>
  <si>
    <t xml:space="preserve">1.0 SERVIÇOS INICIAIS</t>
  </si>
  <si>
    <t xml:space="preserve">I 4813</t>
  </si>
  <si>
    <t xml:space="preserve">1.1</t>
  </si>
  <si>
    <t xml:space="preserve">PLACA DE OBRA (PARA CONSTRUCAO CIVIL) EM CHAPA GALVANIZADA *N. 22*, ADESIVADA, DE *2,00 X 3,00 M (SEM POSTES PARA FIXACAO)</t>
  </si>
  <si>
    <t xml:space="preserve">m²</t>
  </si>
  <si>
    <t xml:space="preserve">1.2</t>
  </si>
  <si>
    <t xml:space="preserve">LOCACAO CONVENCIONAL DE OBRA, UTILIZANDO GABARITO DE TÁBUAS CORRIDAS PONTALETADAS A CADA 2,00M - 2 UTILIZAÇÕES</t>
  </si>
  <si>
    <t xml:space="preserve">m</t>
  </si>
  <si>
    <t xml:space="preserve">TOTAL</t>
  </si>
  <si>
    <t xml:space="preserve">2.0 FUNDAÇÕES</t>
  </si>
  <si>
    <t xml:space="preserve">2.1</t>
  </si>
  <si>
    <t xml:space="preserve">ESCAVAÇÃO MECANIZADA PARA SAPATA COM RETROESCAVADEIRA (SEM ESCAVAÇÃO PARA COLOCAÇÃO DE FÔRMAS).</t>
  </si>
  <si>
    <t xml:space="preserve">m³</t>
  </si>
  <si>
    <t xml:space="preserve">2.2</t>
  </si>
  <si>
    <t xml:space="preserve">ESCAVAÇÃO MECANIZADA PARA VIGA BALDRAME COM MINI-ESCAVADEIRA (SEM ESCAVAÇÃO PARA COLOCAÇÃO DE FÔRMAS).</t>
  </si>
  <si>
    <t xml:space="preserve">2.3</t>
  </si>
  <si>
    <t xml:space="preserve">LASTRO COM MATERIAL GRANULAR, APLICAÇÃO EM BLOCOS DE COROAMENTO, ESPESSURA DE *5 CM*.</t>
  </si>
  <si>
    <t xml:space="preserve">2.4</t>
  </si>
  <si>
    <t xml:space="preserve">ARMAÇÃO DE SAPATA UTILIZANDO AÇO CA-50 DE 6,3 MM – MONTAGEM</t>
  </si>
  <si>
    <t xml:space="preserve">Kg</t>
  </si>
  <si>
    <t xml:space="preserve">2.5</t>
  </si>
  <si>
    <t xml:space="preserve">FABRICAÇÃO DE FÔRMA PARA PILARES E ESTRUTURAS SIMILARES, EM MADEIRA SERRADA, E=25 MM</t>
  </si>
  <si>
    <t xml:space="preserve">2.6</t>
  </si>
  <si>
    <t xml:space="preserve">CONCRETAGEM DE SAPATAS, FCK 30 MPA, COM USO DE BOMBA LANÇAMENTO, ADENSAMENTO E ACABAMENTO.</t>
  </si>
  <si>
    <t xml:space="preserve">Código SINAPI 11/2021</t>
  </si>
  <si>
    <t xml:space="preserve">Quantidades (A)</t>
  </si>
  <si>
    <t xml:space="preserve">BDI 16,80%</t>
  </si>
  <si>
    <t xml:space="preserve">Material (B) 80%</t>
  </si>
  <si>
    <t xml:space="preserve">Mão de Obra (C) 20%</t>
  </si>
  <si>
    <t xml:space="preserve">3.0 ESTRUTURAS PRÉ-MOLDADAS</t>
  </si>
  <si>
    <t xml:space="preserve">Pesquisa de preço</t>
  </si>
  <si>
    <t xml:space="preserve">3.1</t>
  </si>
  <si>
    <t xml:space="preserve">VIGA BALDRAME PRÉ-MOLDADA 15CMX40CM  INCLUSIVE IÇAMENTO</t>
  </si>
  <si>
    <t xml:space="preserve">3.2</t>
  </si>
  <si>
    <t xml:space="preserve">PÓRTICO PRÉ-MOLDADO LARGURA DE 20,40M (PÉ DIREITO NAS LATERAIS DE 6,00M) COM PILARES 0,25MX0,40M COM CONSOLES PARA VIGA DE AMARRAÇÃO E BALDRAME NAS LATERAIS E NO OITÃO, COM TIRANTES.</t>
  </si>
  <si>
    <t xml:space="preserve">conj</t>
  </si>
  <si>
    <t xml:space="preserve">Quant. (A)</t>
  </si>
  <si>
    <t xml:space="preserve">4.0 IMPERMEABILIZAÇÃO</t>
  </si>
  <si>
    <t xml:space="preserve">4.1</t>
  </si>
  <si>
    <t xml:space="preserve">IMPERMEABILIZAÇÃO DE SUPERFÍCIE COM EMULSÃO ASFÁLTICA, 2 DEMÃOS</t>
  </si>
  <si>
    <t xml:space="preserve">5.0 COBERTURA</t>
  </si>
  <si>
    <t xml:space="preserve">5.1</t>
  </si>
  <si>
    <t xml:space="preserve">TRAMA DE AÇO COMPOSTA POR TERÇAS PARA TELHADOS DE ATÉ 2 ÁGUAS PARA TELHA ONDULADA DE FIBROCIMENTO, METÁLICA, PLÁSTICA OU TERMOACÚSTICA, INCLUSO TRANSPORTE VERTICAL</t>
  </si>
  <si>
    <t xml:space="preserve">5.2</t>
  </si>
  <si>
    <t xml:space="preserve">TELHAMENTO COM TELHA DE AÇO/ALUMÍNIO E = 0,5 MM, COM ATÉ 2 ÁGUAS, INCLUSO IÇAMENTO</t>
  </si>
  <si>
    <t xml:space="preserve">5.3</t>
  </si>
  <si>
    <t xml:space="preserve">CALHA EM CHAPA DE AÇO GALVANIZADO NÚMERO 24, DESENVOLVIMENTO DE 50 CM, INCLUSO TRANSPORTE VERTICAL.</t>
  </si>
  <si>
    <t xml:space="preserve">5.4</t>
  </si>
  <si>
    <t xml:space="preserve">CALHA EM CHAPA DE AÇO GALVANIZADO NÚMERO 24, DESENVOLVIMENTO DE 100 CM , INCLUSO TRANSPORTE VERTICAL</t>
  </si>
  <si>
    <t xml:space="preserve">6.0 INSTALAÇÕES PLUVIAIS</t>
  </si>
  <si>
    <t xml:space="preserve">6.1</t>
  </si>
  <si>
    <t xml:space="preserve">DEMOLIÇÃO DE CONCRETO, DE FORMA MECANIZADA COM MARTELETE, SEM REAPROVEITAMENTO</t>
  </si>
  <si>
    <t xml:space="preserve">6.2</t>
  </si>
  <si>
    <t xml:space="preserve">ESCAVAÇÃO MECANIZADA PARA VALA COM MINI-ESCAVADEIRA (COLOCAÇÃO DE TUBOS DE CONCRETO E CAIXA HIDRÁULICA)</t>
  </si>
  <si>
    <t xml:space="preserve">6.3</t>
  </si>
  <si>
    <t xml:space="preserve">CAIXA ENTERRADA HIDRÁULICA RETANGULAR EM ALVENARIA COM TIJOLOS CERÂMICOS MACIÇOS, DIMENSÕES INTERNAS: 0,4X0,4X0,4 M PARA REDE DE DRENAGEM.</t>
  </si>
  <si>
    <t xml:space="preserve">uni</t>
  </si>
  <si>
    <t xml:space="preserve">6.4</t>
  </si>
  <si>
    <t xml:space="preserve">ASSENTAMENTO DE TUBO DE CONCRETO PARA REDES COLETORAS DE ÁGUAS PLUVIAIS, DIÂMETRO DE 400 MM, JUNTA RÍGIDA, INSTALADO EM LOCAL COM BAIXO NÍVE L DE INTERFERÊNCIAS (NÃO INCLUI FORNECIMENTO).</t>
  </si>
  <si>
    <t xml:space="preserve">I 42408</t>
  </si>
  <si>
    <t xml:space="preserve">6.5</t>
  </si>
  <si>
    <t xml:space="preserve">LONA PLASTICA EXTRA FORTE PRETA, E = 200 MICRA</t>
  </si>
  <si>
    <t xml:space="preserve">6.6</t>
  </si>
  <si>
    <t xml:space="preserve">(COMPOSIÇÃO REPRESENTATIVA) DO SERVIÇO DE INSTALAÇÃO DE TUBOS DE PVC, SÉRIE R, ÁGUA PLUVIAL, DN 100 MM (INSTALADO EM RAMAL DE ENCAMINHAMENTO , OU CONDUTORES VERTICAIS), INCLUSIVE CONEXÕES, CORTES E FIXAÇÕES,</t>
  </si>
  <si>
    <t xml:space="preserve">6.7</t>
  </si>
  <si>
    <t xml:space="preserve">TUBO PVC, SÉRIE R, ÁGUA PLUVIAL, DN 100 MM, FORNECIDO E INSTALADO EM RAMAL DE ENCAMINHAMENTO</t>
  </si>
  <si>
    <t xml:space="preserve">7.0 PISO</t>
  </si>
  <si>
    <t xml:space="preserve">7.1</t>
  </si>
  <si>
    <t xml:space="preserve">LASTRO COM MATERIAL GRANULAR, APLICAÇÃO EM PISOS ESPESSURA 5 CM</t>
  </si>
  <si>
    <t xml:space="preserve">7.2</t>
  </si>
  <si>
    <t xml:space="preserve">EXECUÇÃO DE PISO DE CONCRETO COM CONCRETO MOLDADO IN LOCO, USINADO, ACABAMENTO CONVENCIONAL, ESPESSURA 8 CM, ARMADO</t>
  </si>
  <si>
    <t xml:space="preserve">7.3</t>
  </si>
  <si>
    <t xml:space="preserve">ACABAMENTO POLIDO PARA PISO DE CONCRETO ARMADO OU LAJE SOBRE SOLO DE ALTA RESISTÊNCIA.</t>
  </si>
  <si>
    <t xml:space="preserve">7.4</t>
  </si>
  <si>
    <t xml:space="preserve">CORTADORA DE PISO COM MOTOR 4 TEMPOS A GASOLINA, POTÊNCIA DE 13 HP, COM DISCO DE CORTE DIAMANTADO SEGMENTADO PARA CONCRETO, DIÂMETRO DE 350 MM, FURO DE 1" (14 X 1") – DEPRECIAÇÃO</t>
  </si>
  <si>
    <t xml:space="preserve">h</t>
  </si>
  <si>
    <t xml:space="preserve">7.5</t>
  </si>
  <si>
    <t xml:space="preserve">CORTADORA DE PISO COM MOTOR 4 TEMPOS A GASOLINA, POTÊNCIA DE 13 HP, COM DISCO DE CORTE DIAMANTADO SEGMENTADO PARA CONCRETO, DIÂMETRO DE 350 MM, FURO DE 1" (14 X 1") – JUROS</t>
  </si>
  <si>
    <t xml:space="preserve">7.6</t>
  </si>
  <si>
    <t xml:space="preserve">CORTADORA DE PISO COM MOTOR 4 TEMPOS A GASOLINA, POTÊNCIA DE 13 HP, COM DISCO DE CORTE DIAMANTADO SEGMENTADO PARA CONCRETO, DIÂMETRO DE 350 MM, FURO DE 1" (14 X 1") – MANUTENÇÃO</t>
  </si>
  <si>
    <t xml:space="preserve">7.7</t>
  </si>
  <si>
    <t xml:space="preserve">CORTADORA DE PISO COM MOTOR 4 TEMPOS A GASOLINA, POTÊNCIA DE 13 HP, COM DISCO DE CORTE DIAMANTADO SEGMENTADO PARA CONCRETO, DIÂMETRO DE 350 MM, FURO DE 1" (14 X 1") - MATERIAIS NA OPERAÇÃO.</t>
  </si>
  <si>
    <t xml:space="preserve">I 3672</t>
  </si>
  <si>
    <t xml:space="preserve">7.8</t>
  </si>
  <si>
    <t xml:space="preserve">JUNTA PLASTICA DE DILATACAO PARA PISOS, COR CINZA, 10 X 4,5 MM (ALTURA X ESPESSURA)</t>
  </si>
  <si>
    <t xml:space="preserve">7.9</t>
  </si>
  <si>
    <t xml:space="preserve">PINTURA DE PISO COM TINTA ACRÍLICA, APLICAÇÃO MANUAL, 2 DEMÃOS, INCLUSO FUNDO PREPARADOR.</t>
  </si>
  <si>
    <t xml:space="preserve">7.10</t>
  </si>
  <si>
    <t xml:space="preserve">PINTURA DE DEMARCAÇÃO DE QUADRA POLIESPORTIVA COM TINTA ACRÍLICA, E =5 CM, APLICAÇÃO MANUAL.</t>
  </si>
  <si>
    <t xml:space="preserve">8.0 INSTALAÇÕES ELÉTRICAS</t>
  </si>
  <si>
    <t xml:space="preserve">8.1</t>
  </si>
  <si>
    <t xml:space="preserve">CABO DE COBRE FLEXÍVEL ISOLADO, 25 MM², ANTI-CHAMA 0,6/1,0 KV, PARA DISTRIBUIÇÃO - FORNECIMENTO E INSTALAÇÃO.</t>
  </si>
  <si>
    <t xml:space="preserve">8.2</t>
  </si>
  <si>
    <t xml:space="preserve">CAIXA RETANGULAR 4" X 4" ALTA (2,00 M DO PISO), PVC, INSTALADA EM PAREDE - FORNECIMENTO E INSTALAÇÃO.</t>
  </si>
  <si>
    <t xml:space="preserve">8.3</t>
  </si>
  <si>
    <t xml:space="preserve">CAIXA OCTOGONAL 3" X 3", PVC, INSTALADA EM LAJE - FORNECIMENTO E INSTALAÇÃO.</t>
  </si>
  <si>
    <t xml:space="preserve">8.4</t>
  </si>
  <si>
    <t xml:space="preserve">DISJUNTOR TRIPOLAR TIPO DIN, CORRENTE NOMINAL DE 50A - FORNECIMENTO E INSTALAÇÃO</t>
  </si>
  <si>
    <t xml:space="preserve">8.5</t>
  </si>
  <si>
    <t xml:space="preserve">QUADRO DE DISTRIBUIÇÃO DE ENERGIA EM CHAPA DE AÇO GALVANIZADO, DE SOBREPOR, COM BARRAMENTO TRIFÁSICO, PARA 18 DISJUNTORES DIN 100A - FORNECI MENTO E INSTALAÇÃO</t>
  </si>
  <si>
    <t xml:space="preserve">I 34643</t>
  </si>
  <si>
    <t xml:space="preserve">8.6</t>
  </si>
  <si>
    <t xml:space="preserve">CAIXA DE INSPECAO PARA ATERRAMENTO E PARA RAIOS, EM POLIPROPILENO, DIAMETRO = 300 MM X ALTURA = 400 MM</t>
  </si>
  <si>
    <t xml:space="preserve">8.7</t>
  </si>
  <si>
    <t xml:space="preserve">HASTE DE ATERRAMENTO 3/4 PARA SPDA - FORNECIMENTO E INSTALAÇÃO</t>
  </si>
  <si>
    <t xml:space="preserve">I 1094</t>
  </si>
  <si>
    <t xml:space="preserve">8.8</t>
  </si>
  <si>
    <t xml:space="preserve">ARMACAO VERTICAL COM HASTE E CONTRA-PINO, EM CHAPA DE ACO GALVANIZADO 3/16", COM 1 ESTRIBO, SEM ISOLADOR</t>
  </si>
  <si>
    <t xml:space="preserve">I 3398</t>
  </si>
  <si>
    <t xml:space="preserve">8.9</t>
  </si>
  <si>
    <t xml:space="preserve">ISOLADOR DE PORCELANA, TIPO ROLDANA, DIMENSOES DE *72* X *72* MM, PARA USO EM BAIXA TENSAO</t>
  </si>
  <si>
    <t xml:space="preserve">I 4346</t>
  </si>
  <si>
    <t xml:space="preserve">8.10</t>
  </si>
  <si>
    <t xml:space="preserve">PARAFUSO DE FERRO POLIDO, SEXTAVADO, COM ROSCA PARCIAL, DIAMETRO 5/8", COMPRIMENTO 6", COM PORCA E ARRUELA DE PRESSAO MEDIA</t>
  </si>
  <si>
    <t xml:space="preserve">I 11864</t>
  </si>
  <si>
    <t xml:space="preserve">8.11</t>
  </si>
  <si>
    <t xml:space="preserve">CONECTOR METALICO TIPO PARAFUSO FENDIDO (SPLIT BOLT), PARA CABOS ATE 95 MM2</t>
  </si>
  <si>
    <t xml:space="preserve">8.12</t>
  </si>
  <si>
    <t xml:space="preserve">CURVA 90 GRAUS PARA ELETRODUTO, PVC, ROSCÁVEL, DN 40 MM (1 1/4"), PARA CIRCUITOS TERMINAIS, INSTALADA EM PAREDE - FORNECIMENTO E INSTALAÇÃO</t>
  </si>
  <si>
    <t xml:space="preserve">8.13</t>
  </si>
  <si>
    <t xml:space="preserve">LUVA PARA ELETRODUTO, PVC, ROSCÁVEL, DN 40 MM (1 1/4"), PARA CIRCUITOS TERMINAIS, INSTALADA EM PAREDE - FORNECIMENTO E INSTALAÇÃO.</t>
  </si>
  <si>
    <t xml:space="preserve">8.14</t>
  </si>
  <si>
    <t xml:space="preserve">ELETRODUTO RÍGIDO ROSCÁVEL, PVC, DN 40 MM (1 1/4"), PARA CIRCUITOS TERMINAIS, INSTALADO EM PAREDE - FORNECIMENTO E INSTALAÇÃO</t>
  </si>
  <si>
    <t xml:space="preserve">8.15</t>
  </si>
  <si>
    <t xml:space="preserve">QUADRO DE DISTRIBUIÇÃO DE ENERGIA EM PVC, DE EMBUTIR, SEM BARRAMENTO, PARA 6 DISJUNTORES - FORNECIMENTO E INSTALAÇÃO.</t>
  </si>
  <si>
    <t xml:space="preserve">I 11950</t>
  </si>
  <si>
    <t xml:space="preserve">8.16</t>
  </si>
  <si>
    <t xml:space="preserve">BUCHA DE NYLON SEM ABA S6, COM PARAFUSO DE 4,20 X 40 MM EM ACO ZINCADO COM ROSCA SOBERBA, CABECA CHATA E FENDA PHILLIPS</t>
  </si>
  <si>
    <t xml:space="preserve">8.17</t>
  </si>
  <si>
    <t xml:space="preserve">FIXAÇÃO DE TUBOS HORIZONTAIS DE PVC, CPVC OU COBRE DIÂMETROS MENORES OU IGUAIS A 40 MM OU ELETROCALHAS ATÉ 150MM DE LARGURA, COM ABRAÇADEIRA METÁLICA RÍGIDA TIPO D 1/2, FIXADA EM PERFILADO EM LAJE.</t>
  </si>
  <si>
    <t xml:space="preserve">8.18</t>
  </si>
  <si>
    <t xml:space="preserve">PONTO DE ILUMINAÇÃO RESIDENCIAL INCLUINDO INTERRUPTOR SIMPLES, CAIXA E LÉTRICA, ELETRODUTO, CABO, RASGO, QUEBRA E CHUMBAMENTO (EXCLUINDO LUMI NÁRIA E LÂMPADA).</t>
  </si>
  <si>
    <t xml:space="preserve">8.19</t>
  </si>
  <si>
    <t xml:space="preserve">REFLETOR RETANGULAR FECHADO, COM LÂMPADA VAPOR METÁLICO 400 W - FORNECIMENTO E INSTALAÇÃO.</t>
  </si>
  <si>
    <t xml:space="preserve">I 21127</t>
  </si>
  <si>
    <t xml:space="preserve">8.20</t>
  </si>
  <si>
    <t xml:space="preserve">FITA ISOLANTE ADESIVA ANTICHAMA, USO ATE 750 V, EM ROLO DE 19 MM X 5 M</t>
  </si>
  <si>
    <t xml:space="preserve">8.21</t>
  </si>
  <si>
    <t xml:space="preserve">CABO DE COBRE FLEXÍVEL ISOLADO, 2,5 MM², ANTI-CHAMA 450/750 V, PARA CIRCUITOS TERMINAIS - FORNECIMENTO E INSTALAÇÃO</t>
  </si>
  <si>
    <t xml:space="preserve">8.22</t>
  </si>
  <si>
    <t xml:space="preserve">TOMADA ALTA DE EMBUTIR (1 MÓDULO), 2P+T 10 A, INCLUINDO SUPORTE E PLACA - FORNECIMENTO E INSTALAÇÃO</t>
  </si>
  <si>
    <t xml:space="preserve">8.23</t>
  </si>
  <si>
    <t xml:space="preserve">CAIXA RETANGULAR 4" X 2" MÉDIA (1,30 M DO PISO), PVC, INSTALADA EM PAREDE - FORNECIMENTO E INSTALAÇÃO</t>
  </si>
  <si>
    <t xml:space="preserve">I 2374</t>
  </si>
  <si>
    <t xml:space="preserve">8.24</t>
  </si>
  <si>
    <t xml:space="preserve">DISJUNTOR TERMOMAGNETICO TRIPOLAR 150 A / 600 V, TIPO FXD / ICC - 35 KA</t>
  </si>
  <si>
    <t xml:space="preserve">8.25</t>
  </si>
  <si>
    <t xml:space="preserve">DISJUNTOR MONOPOLAR TIPO DIN, CORRENTE NOMINAL DE 20A - FORNECIMENTO E INSTALAÇÃO.</t>
  </si>
  <si>
    <t xml:space="preserve">9.0 SERVIÇOS FINAIS</t>
  </si>
  <si>
    <t xml:space="preserve">I 25398</t>
  </si>
  <si>
    <t xml:space="preserve">9.1</t>
  </si>
  <si>
    <t xml:space="preserve">CONJUNTO PARA FUTSAL COM TRAVES OFICIAIS DE 3,00 X 2,00 M EM TUBO DE AÇO GALVANIZADO 3" COM REQUADRO EM TUBO DE 1". PINTURA EM PRIMER COM TINTA ESMALTE SINTÉTICO E REDES DE POLIETILENO FIO 4 MM</t>
  </si>
  <si>
    <t xml:space="preserve">I 25399</t>
  </si>
  <si>
    <t xml:space="preserve">9.2</t>
  </si>
  <si>
    <t xml:space="preserve">CONJUNTO PARA QUADRA DE VOLEI COM POSTES EM TUBO GALVANIZADO 3" H= 2,55 CM, PINTURA EM TINTA ESMALTE SINTÉTICO, REDE DE NYLON COM 2 MM, MALHA 10 X 10 CM E ANTENAS OFICIAIS EM FIBRA DE VIDRO.</t>
  </si>
  <si>
    <t xml:space="preserve">9.3</t>
  </si>
  <si>
    <t xml:space="preserve">LIMPEZA DE CONTRA PISO COM VASSOURA </t>
  </si>
  <si>
    <t xml:space="preserve">9.4</t>
  </si>
  <si>
    <t xml:space="preserve">CARGA MANUAL DE ENTULHO EM CAÇAMBA DE 5M³</t>
  </si>
  <si>
    <t xml:space="preserve"> </t>
  </si>
  <si>
    <t xml:space="preserve">10.0 ADMINISTRAÇÃO DA OBRA</t>
  </si>
  <si>
    <t xml:space="preserve">10.1</t>
  </si>
  <si>
    <t xml:space="preserve">ENGENHEIRO CIVIL JUNIOR COM ENCARGOS COMPLEMENTARES</t>
  </si>
  <si>
    <t xml:space="preserve">10.2</t>
  </si>
  <si>
    <t xml:space="preserve">MESTRE DE OBRAS COM ENCARGOS COMPLEMENTARES</t>
  </si>
  <si>
    <t xml:space="preserve">TOTAL FINAL</t>
  </si>
  <si>
    <t xml:space="preserve">Total material</t>
  </si>
  <si>
    <t xml:space="preserve">Total mão de obra</t>
  </si>
  <si>
    <t xml:space="preserve">Três Passos, 04 de Abril de 2022</t>
  </si>
  <si>
    <t xml:space="preserve">____________________________________________</t>
  </si>
  <si>
    <t xml:space="preserve"> Eng. Civil Camila Mertz Sousa </t>
  </si>
  <si>
    <t xml:space="preserve"> Eng. Eletricista Ronaldo Funchal</t>
  </si>
  <si>
    <t xml:space="preserve">CREA 231477</t>
  </si>
  <si>
    <t xml:space="preserve">CREA 46 943 – D</t>
  </si>
  <si>
    <t xml:space="preserve">CRONOGRAMA FÍSICO/FINANCEIRO PAVILHÃO MULTIUSO – FEICAP</t>
  </si>
  <si>
    <t xml:space="preserve">ENDEREÇO: AV. COSTA E SILVA – PARQUE DE EXPOSIÇÕES DA FEICAP</t>
  </si>
  <si>
    <t xml:space="preserve">CRONOGRAMA DE DESEMBOLSO</t>
  </si>
  <si>
    <t xml:space="preserve">Projetos / Mês</t>
  </si>
  <si>
    <t xml:space="preserve">%</t>
  </si>
  <si>
    <t xml:space="preserve">Total / Serviços</t>
  </si>
  <si>
    <t xml:space="preserve">1º mês</t>
  </si>
  <si>
    <t xml:space="preserve">2º mês</t>
  </si>
  <si>
    <t xml:space="preserve">3º mês</t>
  </si>
  <si>
    <t xml:space="preserve">TOTAL ACUMULADO</t>
  </si>
  <si>
    <t xml:space="preserve">________________________________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</si>
</sst>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%"/>
    <numFmt numFmtId="166" formatCode="_(* #,##0.00_);_(* \(#,##0.00\);_(* \-??_);_(@_)"/>
    <numFmt numFmtId="167" formatCode="0.00"/>
    <numFmt numFmtId="168" formatCode="[$R$-416]\ #,##0.00;[RED]\-[$R$-416]\ #,##0.00"/>
    <numFmt numFmtId="169" formatCode="#,##0.00"/>
    <numFmt numFmtId="170" formatCode="General"/>
    <numFmt numFmtId="171" formatCode="_-* #,##0.00_-;\-* #,##0.00_-;_-* \-??_-;_-@_-"/>
    <numFmt numFmtId="172" formatCode="0.00%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9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 val="true"/>
      <sz val="10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34CBB6"/>
        <bgColor rgb="FF66CCFF"/>
      </patternFill>
    </fill>
    <fill>
      <patternFill patternType="solid">
        <fgColor rgb="FF66CCFF"/>
        <bgColor rgb="FF34CBB6"/>
      </patternFill>
    </fill>
    <fill>
      <patternFill patternType="solid">
        <fgColor rgb="FFFFDBB6"/>
        <bgColor rgb="FFFFFFCC"/>
      </patternFill>
    </fill>
    <fill>
      <patternFill patternType="solid">
        <fgColor rgb="FF92F1E4"/>
        <bgColor rgb="FFCCFFFF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0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6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0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0" fillId="6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0" fillId="0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10" fillId="0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Porcentagem 2" xfId="21"/>
    <cellStyle name="Separador de milhares 2" xfId="22"/>
    <cellStyle name="Vírgula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2F1E4"/>
      <rgbColor rgb="FFFFFF99"/>
      <rgbColor rgb="FF66CCFF"/>
      <rgbColor rgb="FFFF99CC"/>
      <rgbColor rgb="FFCC99FF"/>
      <rgbColor rgb="FFFFDBB6"/>
      <rgbColor rgb="FF3366FF"/>
      <rgbColor rgb="FF34CBB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9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0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1339200</xdr:colOff>
      <xdr:row>0</xdr:row>
      <xdr:rowOff>57960</xdr:rowOff>
    </xdr:from>
    <xdr:to>
      <xdr:col>7</xdr:col>
      <xdr:colOff>154800</xdr:colOff>
      <xdr:row>4</xdr:row>
      <xdr:rowOff>118800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2347920" y="57960"/>
          <a:ext cx="4171320" cy="761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1542600</xdr:colOff>
      <xdr:row>0</xdr:row>
      <xdr:rowOff>19440</xdr:rowOff>
    </xdr:from>
    <xdr:to>
      <xdr:col>7</xdr:col>
      <xdr:colOff>330840</xdr:colOff>
      <xdr:row>4</xdr:row>
      <xdr:rowOff>126720</xdr:rowOff>
    </xdr:to>
    <xdr:pic>
      <xdr:nvPicPr>
        <xdr:cNvPr id="1" name="Figura 2" descr=""/>
        <xdr:cNvPicPr/>
      </xdr:nvPicPr>
      <xdr:blipFill>
        <a:blip r:embed="rId1"/>
        <a:stretch/>
      </xdr:blipFill>
      <xdr:spPr>
        <a:xfrm>
          <a:off x="2153880" y="19440"/>
          <a:ext cx="4078440" cy="8082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A91" colorId="64" zoomScale="100" zoomScaleNormal="100" zoomScalePageLayoutView="100" workbookViewId="0">
      <selection pane="topLeft" activeCell="L102" activeCellId="0" sqref="L102"/>
    </sheetView>
  </sheetViews>
  <sheetFormatPr defaultRowHeight="15" zeroHeight="false" outlineLevelRow="0" outlineLevelCol="0"/>
  <cols>
    <col collapsed="false" customWidth="true" hidden="false" outlineLevel="0" max="1" min="1" style="0" width="8.75"/>
    <col collapsed="false" customWidth="true" hidden="false" outlineLevel="0" max="2" min="2" style="0" width="5.55"/>
    <col collapsed="false" customWidth="true" hidden="false" outlineLevel="0" max="3" min="3" style="0" width="36.38"/>
    <col collapsed="false" customWidth="true" hidden="false" outlineLevel="0" max="4" min="4" style="0" width="8.67"/>
    <col collapsed="false" customWidth="true" hidden="false" outlineLevel="0" max="5" min="5" style="0" width="9.17"/>
    <col collapsed="false" customWidth="true" hidden="false" outlineLevel="0" max="7" min="6" style="0" width="10.84"/>
    <col collapsed="false" customWidth="true" hidden="false" outlineLevel="0" max="8" min="8" style="0" width="12.64"/>
    <col collapsed="false" customWidth="true" hidden="false" outlineLevel="0" max="9" min="9" style="0" width="10.97"/>
    <col collapsed="false" customWidth="true" hidden="false" outlineLevel="0" max="10" min="10" style="0" width="13.75"/>
    <col collapsed="false" customWidth="true" hidden="false" outlineLevel="0" max="11" min="11" style="0" width="11.99"/>
    <col collapsed="false" customWidth="true" hidden="false" outlineLevel="0" max="12" min="12" style="0" width="8.67"/>
    <col collapsed="false" customWidth="true" hidden="false" outlineLevel="0" max="13" min="13" style="0" width="47.43"/>
    <col collapsed="false" customWidth="true" hidden="false" outlineLevel="0" max="1025" min="14" style="0" width="8.67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</row>
    <row r="4" customFormat="false" ht="13.8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</row>
    <row r="5" customFormat="false" ht="13.8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</row>
    <row r="6" customFormat="false" ht="13.8" hidden="false" customHeight="false" outlineLevel="0" collapsed="false">
      <c r="A6" s="3" t="s">
        <v>0</v>
      </c>
      <c r="B6" s="3"/>
      <c r="C6" s="3"/>
      <c r="D6" s="3"/>
      <c r="E6" s="3"/>
      <c r="F6" s="3"/>
      <c r="G6" s="3"/>
      <c r="H6" s="3"/>
      <c r="I6" s="3"/>
      <c r="J6" s="3"/>
      <c r="K6" s="2"/>
      <c r="L6" s="2"/>
      <c r="M6" s="2"/>
      <c r="N6" s="2"/>
      <c r="O6" s="2"/>
    </row>
    <row r="7" customFormat="false" ht="13.8" hidden="false" customHeight="false" outlineLevel="0" collapsed="false">
      <c r="A7" s="4" t="s">
        <v>1</v>
      </c>
      <c r="B7" s="4"/>
      <c r="C7" s="4"/>
      <c r="D7" s="4"/>
      <c r="E7" s="4"/>
      <c r="F7" s="4"/>
      <c r="G7" s="4"/>
      <c r="H7" s="4"/>
      <c r="I7" s="4"/>
      <c r="J7" s="4"/>
      <c r="K7" s="5"/>
      <c r="L7" s="2"/>
      <c r="M7" s="2"/>
      <c r="N7" s="2"/>
      <c r="O7" s="2"/>
    </row>
    <row r="8" customFormat="false" ht="13.8" hidden="false" customHeight="false" outlineLevel="0" collapsed="false">
      <c r="A8" s="4" t="s">
        <v>2</v>
      </c>
      <c r="B8" s="4"/>
      <c r="C8" s="4"/>
      <c r="D8" s="4"/>
      <c r="E8" s="4"/>
      <c r="F8" s="4"/>
      <c r="G8" s="4"/>
      <c r="H8" s="4"/>
      <c r="I8" s="4"/>
      <c r="J8" s="4"/>
      <c r="K8" s="5"/>
      <c r="L8" s="2"/>
      <c r="M8" s="2"/>
      <c r="N8" s="2"/>
      <c r="O8" s="2"/>
    </row>
    <row r="9" customFormat="false" ht="13.8" hidden="false" customHeight="false" outlineLevel="0" collapsed="false">
      <c r="A9" s="6" t="s">
        <v>3</v>
      </c>
      <c r="B9" s="6"/>
      <c r="C9" s="6"/>
      <c r="D9" s="6"/>
      <c r="E9" s="6"/>
      <c r="F9" s="6"/>
      <c r="G9" s="6"/>
      <c r="H9" s="6"/>
      <c r="I9" s="6"/>
      <c r="J9" s="6"/>
      <c r="K9" s="5"/>
      <c r="L9" s="2"/>
      <c r="M9" s="2"/>
      <c r="N9" s="2"/>
      <c r="O9" s="2"/>
    </row>
    <row r="10" customFormat="false" ht="13.8" hidden="false" customHeight="false" outlineLevel="0" collapsed="false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5"/>
      <c r="L10" s="2"/>
      <c r="M10" s="2"/>
      <c r="N10" s="2"/>
      <c r="O10" s="2"/>
    </row>
    <row r="11" customFormat="false" ht="13.8" hidden="false" customHeight="false" outlineLevel="0" collapsed="false">
      <c r="A11" s="8" t="s">
        <v>5</v>
      </c>
      <c r="B11" s="8"/>
      <c r="C11" s="8"/>
      <c r="D11" s="8"/>
      <c r="E11" s="8"/>
      <c r="F11" s="8"/>
      <c r="G11" s="8"/>
      <c r="H11" s="8"/>
      <c r="I11" s="8"/>
      <c r="J11" s="8"/>
      <c r="K11" s="5"/>
      <c r="L11" s="2"/>
      <c r="M11" s="2"/>
      <c r="N11" s="2"/>
      <c r="O11" s="2"/>
    </row>
    <row r="12" customFormat="false" ht="13.8" hidden="false" customHeight="false" outlineLevel="0" collapsed="false">
      <c r="A12" s="8" t="s">
        <v>6</v>
      </c>
      <c r="B12" s="8"/>
      <c r="C12" s="8"/>
      <c r="D12" s="8"/>
      <c r="E12" s="8"/>
      <c r="F12" s="8"/>
      <c r="G12" s="8"/>
      <c r="H12" s="8"/>
      <c r="I12" s="8"/>
      <c r="J12" s="8"/>
      <c r="K12" s="5"/>
      <c r="L12" s="2"/>
      <c r="M12" s="2"/>
      <c r="N12" s="2"/>
      <c r="O12" s="2"/>
    </row>
    <row r="13" customFormat="false" ht="13.8" hidden="false" customHeight="false" outlineLevel="0" collapsed="false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5"/>
      <c r="L13" s="2"/>
      <c r="M13" s="2"/>
      <c r="N13" s="2"/>
      <c r="O13" s="2"/>
    </row>
    <row r="14" customFormat="false" ht="26.85" hidden="false" customHeight="true" outlineLevel="0" collapsed="false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L14" s="2"/>
      <c r="M14" s="2"/>
      <c r="N14" s="2"/>
      <c r="O14" s="2"/>
    </row>
    <row r="15" customFormat="false" ht="41.25" hidden="false" customHeight="true" outlineLevel="0" collapsed="false">
      <c r="A15" s="10" t="s">
        <v>9</v>
      </c>
      <c r="B15" s="10" t="s">
        <v>10</v>
      </c>
      <c r="C15" s="10" t="s">
        <v>11</v>
      </c>
      <c r="D15" s="10" t="s">
        <v>12</v>
      </c>
      <c r="E15" s="10" t="s">
        <v>13</v>
      </c>
      <c r="F15" s="10" t="s">
        <v>14</v>
      </c>
      <c r="G15" s="10" t="s">
        <v>15</v>
      </c>
      <c r="H15" s="10" t="s">
        <v>16</v>
      </c>
      <c r="I15" s="10" t="s">
        <v>17</v>
      </c>
      <c r="J15" s="10" t="s">
        <v>18</v>
      </c>
      <c r="L15" s="2"/>
      <c r="M15" s="2"/>
      <c r="N15" s="2"/>
      <c r="O15" s="2"/>
    </row>
    <row r="16" customFormat="false" ht="13.8" hidden="false" customHeight="true" outlineLevel="0" collapsed="false">
      <c r="A16" s="11" t="s">
        <v>19</v>
      </c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2"/>
      <c r="M16" s="2"/>
      <c r="N16" s="2"/>
      <c r="O16" s="2"/>
    </row>
    <row r="17" customFormat="false" ht="46.25" hidden="false" customHeight="false" outlineLevel="0" collapsed="false">
      <c r="A17" s="13" t="s">
        <v>20</v>
      </c>
      <c r="B17" s="13" t="s">
        <v>21</v>
      </c>
      <c r="C17" s="14" t="s">
        <v>22</v>
      </c>
      <c r="D17" s="15" t="s">
        <v>23</v>
      </c>
      <c r="E17" s="15" t="n">
        <f aca="false">2*3</f>
        <v>6</v>
      </c>
      <c r="F17" s="16" t="n">
        <v>225</v>
      </c>
      <c r="G17" s="16" t="n">
        <f aca="false">(F17*1.25)</f>
        <v>281.25</v>
      </c>
      <c r="H17" s="17" t="n">
        <f aca="false">J17*0.6</f>
        <v>1012.5</v>
      </c>
      <c r="I17" s="17" t="n">
        <f aca="false">J17*0.4</f>
        <v>675</v>
      </c>
      <c r="J17" s="17" t="n">
        <f aca="false">ROUND(E17,2)*(ROUND(G17,2))</f>
        <v>1687.5</v>
      </c>
      <c r="K17" s="12"/>
      <c r="L17" s="2"/>
      <c r="M17" s="2"/>
      <c r="N17" s="2"/>
      <c r="O17" s="2"/>
    </row>
    <row r="18" customFormat="false" ht="46.25" hidden="false" customHeight="false" outlineLevel="0" collapsed="false">
      <c r="A18" s="13" t="n">
        <v>99059</v>
      </c>
      <c r="B18" s="13" t="s">
        <v>24</v>
      </c>
      <c r="C18" s="14" t="s">
        <v>25</v>
      </c>
      <c r="D18" s="15" t="s">
        <v>26</v>
      </c>
      <c r="E18" s="15" t="n">
        <f aca="false">20.4+35.25+20.4+35.25</f>
        <v>111.3</v>
      </c>
      <c r="F18" s="16" t="n">
        <v>45.14</v>
      </c>
      <c r="G18" s="16" t="n">
        <f aca="false">(F18*1.25)</f>
        <v>56.425</v>
      </c>
      <c r="H18" s="17" t="n">
        <f aca="false">J18*0.6</f>
        <v>3768.3954</v>
      </c>
      <c r="I18" s="17" t="n">
        <f aca="false">J18*0.4</f>
        <v>2512.2636</v>
      </c>
      <c r="J18" s="17" t="n">
        <f aca="false">ROUND(E18,2)*(ROUND(G18,2))</f>
        <v>6280.659</v>
      </c>
      <c r="K18" s="12"/>
      <c r="L18" s="2"/>
      <c r="M18" s="2"/>
      <c r="N18" s="2"/>
      <c r="O18" s="2"/>
    </row>
    <row r="19" customFormat="false" ht="13.8" hidden="false" customHeight="false" outlineLevel="0" collapsed="false">
      <c r="A19" s="18"/>
      <c r="B19" s="18"/>
      <c r="C19" s="18"/>
      <c r="D19" s="18"/>
      <c r="E19" s="18"/>
      <c r="F19" s="18"/>
      <c r="G19" s="18"/>
      <c r="H19" s="18"/>
      <c r="I19" s="19" t="s">
        <v>27</v>
      </c>
      <c r="J19" s="20" t="n">
        <f aca="false">SUM(J17:J18)</f>
        <v>7968.159</v>
      </c>
      <c r="K19" s="12"/>
      <c r="L19" s="2"/>
      <c r="M19" s="2"/>
      <c r="N19" s="2"/>
      <c r="O19" s="2"/>
    </row>
    <row r="20" customFormat="false" ht="13.8" hidden="false" customHeight="true" outlineLevel="0" collapsed="false">
      <c r="A20" s="11" t="s">
        <v>28</v>
      </c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2"/>
      <c r="M20" s="2"/>
      <c r="N20" s="2"/>
      <c r="O20" s="2"/>
    </row>
    <row r="21" customFormat="false" ht="46.25" hidden="false" customHeight="false" outlineLevel="0" collapsed="false">
      <c r="A21" s="13" t="n">
        <v>96520</v>
      </c>
      <c r="B21" s="13" t="s">
        <v>29</v>
      </c>
      <c r="C21" s="14" t="s">
        <v>30</v>
      </c>
      <c r="D21" s="15" t="s">
        <v>31</v>
      </c>
      <c r="E21" s="15" t="n">
        <v>16.32</v>
      </c>
      <c r="F21" s="16" t="n">
        <v>90.27</v>
      </c>
      <c r="G21" s="16" t="n">
        <f aca="false">(F21*1.25)</f>
        <v>112.8375</v>
      </c>
      <c r="H21" s="17" t="n">
        <f aca="false">J21*0.6</f>
        <v>1104.92928</v>
      </c>
      <c r="I21" s="17" t="n">
        <f aca="false">J21*0.4</f>
        <v>736.61952</v>
      </c>
      <c r="J21" s="17" t="n">
        <f aca="false">ROUND(E21,2)*(ROUND(G21,2))</f>
        <v>1841.5488</v>
      </c>
      <c r="K21" s="12"/>
      <c r="L21" s="2"/>
      <c r="M21" s="2"/>
      <c r="N21" s="2"/>
      <c r="O21" s="2"/>
    </row>
    <row r="22" customFormat="false" ht="46.25" hidden="false" customHeight="false" outlineLevel="0" collapsed="false">
      <c r="A22" s="13" t="n">
        <v>96524</v>
      </c>
      <c r="B22" s="13" t="s">
        <v>32</v>
      </c>
      <c r="C22" s="14" t="s">
        <v>33</v>
      </c>
      <c r="D22" s="15" t="s">
        <v>31</v>
      </c>
      <c r="E22" s="15" t="n">
        <v>3.99</v>
      </c>
      <c r="F22" s="16" t="n">
        <v>167.13</v>
      </c>
      <c r="G22" s="16" t="n">
        <f aca="false">(F22*1.25)</f>
        <v>208.9125</v>
      </c>
      <c r="H22" s="17" t="n">
        <f aca="false">J22*0.6</f>
        <v>500.13054</v>
      </c>
      <c r="I22" s="17" t="n">
        <f aca="false">J22*0.4</f>
        <v>333.42036</v>
      </c>
      <c r="J22" s="17" t="n">
        <f aca="false">ROUND(E22,2)*(ROUND(G22,2))</f>
        <v>833.5509</v>
      </c>
      <c r="K22" s="12"/>
      <c r="L22" s="2"/>
      <c r="M22" s="2"/>
      <c r="N22" s="2"/>
      <c r="O22" s="2"/>
    </row>
    <row r="23" customFormat="false" ht="35.05" hidden="false" customHeight="false" outlineLevel="0" collapsed="false">
      <c r="A23" s="13" t="n">
        <v>96621</v>
      </c>
      <c r="B23" s="13" t="s">
        <v>34</v>
      </c>
      <c r="C23" s="10" t="s">
        <v>35</v>
      </c>
      <c r="D23" s="21" t="s">
        <v>31</v>
      </c>
      <c r="E23" s="15" t="n">
        <v>0.64</v>
      </c>
      <c r="F23" s="16" t="n">
        <v>169.32</v>
      </c>
      <c r="G23" s="16" t="n">
        <f aca="false">(F23*1.25)</f>
        <v>211.65</v>
      </c>
      <c r="H23" s="17" t="n">
        <f aca="false">J23*0.6</f>
        <v>81.2736</v>
      </c>
      <c r="I23" s="17" t="n">
        <f aca="false">J23*0.4</f>
        <v>54.1824</v>
      </c>
      <c r="J23" s="17" t="n">
        <f aca="false">ROUND(E23,2)*(ROUND(G23,2))</f>
        <v>135.456</v>
      </c>
      <c r="K23" s="12"/>
      <c r="L23" s="2"/>
      <c r="M23" s="2"/>
      <c r="N23" s="2"/>
      <c r="O23" s="2"/>
    </row>
    <row r="24" customFormat="false" ht="23.85" hidden="false" customHeight="false" outlineLevel="0" collapsed="false">
      <c r="A24" s="13" t="n">
        <v>96544</v>
      </c>
      <c r="B24" s="13" t="s">
        <v>36</v>
      </c>
      <c r="C24" s="22" t="s">
        <v>37</v>
      </c>
      <c r="D24" s="15" t="s">
        <v>38</v>
      </c>
      <c r="E24" s="15" t="n">
        <v>243</v>
      </c>
      <c r="F24" s="16" t="n">
        <v>16.06</v>
      </c>
      <c r="G24" s="16" t="n">
        <f aca="false">(F24*1.25)</f>
        <v>20.075</v>
      </c>
      <c r="H24" s="17" t="n">
        <f aca="false">J24*0.6</f>
        <v>2927.664</v>
      </c>
      <c r="I24" s="17" t="n">
        <f aca="false">J24*0.4</f>
        <v>1951.776</v>
      </c>
      <c r="J24" s="17" t="n">
        <f aca="false">ROUND(E24,2)*(ROUND(G24,2))</f>
        <v>4879.44</v>
      </c>
      <c r="K24" s="12"/>
      <c r="L24" s="2"/>
      <c r="M24" s="2"/>
      <c r="N24" s="2"/>
      <c r="O24" s="2"/>
    </row>
    <row r="25" customFormat="false" ht="35.05" hidden="false" customHeight="false" outlineLevel="0" collapsed="false">
      <c r="A25" s="13" t="n">
        <v>92269</v>
      </c>
      <c r="B25" s="13" t="s">
        <v>39</v>
      </c>
      <c r="C25" s="22" t="s">
        <v>40</v>
      </c>
      <c r="D25" s="15" t="s">
        <v>23</v>
      </c>
      <c r="E25" s="21" t="n">
        <v>26.24</v>
      </c>
      <c r="F25" s="16" t="n">
        <v>141.12</v>
      </c>
      <c r="G25" s="16" t="n">
        <f aca="false">(F25*1.25)</f>
        <v>176.4</v>
      </c>
      <c r="H25" s="17" t="n">
        <f aca="false">J25*0.6</f>
        <v>2777.2416</v>
      </c>
      <c r="I25" s="17" t="n">
        <f aca="false">J25*0.4</f>
        <v>1851.4944</v>
      </c>
      <c r="J25" s="17" t="n">
        <f aca="false">ROUND(E25,2)*(ROUND(G25,2))</f>
        <v>4628.736</v>
      </c>
      <c r="K25" s="12"/>
      <c r="L25" s="2"/>
      <c r="M25" s="2"/>
      <c r="N25" s="2"/>
      <c r="O25" s="2"/>
    </row>
    <row r="26" customFormat="false" ht="46.25" hidden="false" customHeight="false" outlineLevel="0" collapsed="false">
      <c r="A26" s="13" t="n">
        <v>96558</v>
      </c>
      <c r="B26" s="13" t="s">
        <v>41</v>
      </c>
      <c r="C26" s="10" t="s">
        <v>42</v>
      </c>
      <c r="D26" s="15" t="s">
        <v>31</v>
      </c>
      <c r="E26" s="21" t="n">
        <v>13.76</v>
      </c>
      <c r="F26" s="16" t="n">
        <v>599.68</v>
      </c>
      <c r="G26" s="16" t="n">
        <f aca="false">(F26*1.25)</f>
        <v>749.6</v>
      </c>
      <c r="H26" s="17" t="n">
        <f aca="false">J26*0.6</f>
        <v>6188.6976</v>
      </c>
      <c r="I26" s="17" t="n">
        <f aca="false">J26*0.4</f>
        <v>4125.7984</v>
      </c>
      <c r="J26" s="17" t="n">
        <f aca="false">ROUND(E26,2)*(ROUND(G26,2))</f>
        <v>10314.496</v>
      </c>
      <c r="K26" s="12"/>
      <c r="L26" s="2"/>
      <c r="M26" s="2"/>
      <c r="N26" s="2"/>
      <c r="O26" s="2"/>
    </row>
    <row r="27" customFormat="false" ht="13.8" hidden="false" customHeight="false" outlineLevel="0" collapsed="false">
      <c r="A27" s="18"/>
      <c r="B27" s="18"/>
      <c r="C27" s="18"/>
      <c r="D27" s="18"/>
      <c r="E27" s="18"/>
      <c r="F27" s="16"/>
      <c r="G27" s="18"/>
      <c r="H27" s="18"/>
      <c r="I27" s="19" t="s">
        <v>27</v>
      </c>
      <c r="J27" s="20" t="n">
        <f aca="false">SUM(J21:J26)</f>
        <v>22633.2277</v>
      </c>
      <c r="K27" s="12"/>
      <c r="L27" s="2"/>
      <c r="M27" s="2"/>
      <c r="N27" s="2"/>
      <c r="O27" s="2"/>
    </row>
    <row r="28" customFormat="false" ht="35.05" hidden="false" customHeight="false" outlineLevel="0" collapsed="false">
      <c r="A28" s="10" t="s">
        <v>43</v>
      </c>
      <c r="B28" s="10" t="s">
        <v>10</v>
      </c>
      <c r="C28" s="10" t="s">
        <v>11</v>
      </c>
      <c r="D28" s="10" t="s">
        <v>12</v>
      </c>
      <c r="E28" s="10" t="s">
        <v>44</v>
      </c>
      <c r="F28" s="16" t="s">
        <v>14</v>
      </c>
      <c r="G28" s="10" t="s">
        <v>45</v>
      </c>
      <c r="H28" s="10" t="s">
        <v>46</v>
      </c>
      <c r="I28" s="10" t="s">
        <v>47</v>
      </c>
      <c r="J28" s="10" t="s">
        <v>18</v>
      </c>
      <c r="K28" s="12"/>
      <c r="L28" s="2"/>
      <c r="M28" s="2"/>
      <c r="N28" s="2"/>
      <c r="O28" s="2"/>
    </row>
    <row r="29" customFormat="false" ht="13.8" hidden="false" customHeight="true" outlineLevel="0" collapsed="false">
      <c r="A29" s="11" t="s">
        <v>48</v>
      </c>
      <c r="B29" s="11"/>
      <c r="C29" s="11"/>
      <c r="D29" s="11"/>
      <c r="E29" s="11"/>
      <c r="F29" s="16"/>
      <c r="G29" s="11"/>
      <c r="H29" s="11"/>
      <c r="I29" s="11"/>
      <c r="J29" s="11"/>
      <c r="L29" s="2"/>
      <c r="M29" s="2"/>
      <c r="N29" s="2"/>
      <c r="O29" s="2"/>
    </row>
    <row r="30" customFormat="false" ht="23.85" hidden="false" customHeight="false" outlineLevel="0" collapsed="false">
      <c r="A30" s="10" t="s">
        <v>49</v>
      </c>
      <c r="B30" s="22" t="s">
        <v>50</v>
      </c>
      <c r="C30" s="23" t="s">
        <v>51</v>
      </c>
      <c r="D30" s="15" t="s">
        <v>26</v>
      </c>
      <c r="E30" s="21" t="n">
        <v>66.5</v>
      </c>
      <c r="F30" s="16" t="n">
        <v>215</v>
      </c>
      <c r="G30" s="16" t="n">
        <f aca="false">(F30*1.168)</f>
        <v>251.12</v>
      </c>
      <c r="H30" s="24" t="n">
        <f aca="false">J30*0.8</f>
        <v>13359.584</v>
      </c>
      <c r="I30" s="24" t="n">
        <f aca="false">J30*0.2</f>
        <v>3339.896</v>
      </c>
      <c r="J30" s="17" t="n">
        <f aca="false">ROUND(E30,2)*(ROUND(G30,2))</f>
        <v>16699.48</v>
      </c>
      <c r="L30" s="2"/>
      <c r="M30" s="2"/>
      <c r="N30" s="2"/>
      <c r="O30" s="2"/>
    </row>
    <row r="31" customFormat="false" ht="68.65" hidden="false" customHeight="false" outlineLevel="0" collapsed="false">
      <c r="A31" s="10" t="s">
        <v>49</v>
      </c>
      <c r="B31" s="22" t="s">
        <v>52</v>
      </c>
      <c r="C31" s="22" t="s">
        <v>53</v>
      </c>
      <c r="D31" s="15" t="s">
        <v>54</v>
      </c>
      <c r="E31" s="21" t="n">
        <v>8</v>
      </c>
      <c r="F31" s="16" t="n">
        <v>15150</v>
      </c>
      <c r="G31" s="16" t="n">
        <f aca="false">(F31*1.168)</f>
        <v>17695.2</v>
      </c>
      <c r="H31" s="24" t="n">
        <f aca="false">J31*0.8</f>
        <v>113249.28</v>
      </c>
      <c r="I31" s="24" t="n">
        <f aca="false">J31*0.2</f>
        <v>28312.32</v>
      </c>
      <c r="J31" s="17" t="n">
        <f aca="false">ROUND(E31,2)*(ROUND(G31,2))</f>
        <v>141561.6</v>
      </c>
      <c r="L31" s="2"/>
      <c r="M31" s="2"/>
      <c r="N31" s="2"/>
      <c r="O31" s="2"/>
    </row>
    <row r="32" customFormat="false" ht="13.8" hidden="false" customHeight="false" outlineLevel="0" collapsed="false">
      <c r="A32" s="18"/>
      <c r="B32" s="18"/>
      <c r="C32" s="18"/>
      <c r="D32" s="18"/>
      <c r="E32" s="18"/>
      <c r="F32" s="18"/>
      <c r="G32" s="18"/>
      <c r="H32" s="18"/>
      <c r="I32" s="19" t="s">
        <v>27</v>
      </c>
      <c r="J32" s="20" t="n">
        <f aca="false">SUM(J30:J31)</f>
        <v>158261.08</v>
      </c>
      <c r="L32" s="2"/>
      <c r="M32" s="2"/>
      <c r="N32" s="2"/>
      <c r="O32" s="2"/>
    </row>
    <row r="33" customFormat="false" ht="35.05" hidden="false" customHeight="false" outlineLevel="0" collapsed="false">
      <c r="A33" s="10" t="s">
        <v>43</v>
      </c>
      <c r="B33" s="10" t="s">
        <v>10</v>
      </c>
      <c r="C33" s="10" t="s">
        <v>11</v>
      </c>
      <c r="D33" s="10" t="s">
        <v>12</v>
      </c>
      <c r="E33" s="10" t="s">
        <v>55</v>
      </c>
      <c r="F33" s="10" t="s">
        <v>14</v>
      </c>
      <c r="G33" s="10" t="s">
        <v>15</v>
      </c>
      <c r="H33" s="10" t="s">
        <v>16</v>
      </c>
      <c r="I33" s="10" t="s">
        <v>17</v>
      </c>
      <c r="J33" s="10" t="s">
        <v>18</v>
      </c>
      <c r="L33" s="2"/>
      <c r="M33" s="2"/>
      <c r="N33" s="2"/>
      <c r="O33" s="2"/>
    </row>
    <row r="34" customFormat="false" ht="13.8" hidden="false" customHeight="true" outlineLevel="0" collapsed="false">
      <c r="A34" s="11" t="s">
        <v>56</v>
      </c>
      <c r="B34" s="11"/>
      <c r="C34" s="11"/>
      <c r="D34" s="11"/>
      <c r="E34" s="11"/>
      <c r="F34" s="11"/>
      <c r="G34" s="11"/>
      <c r="H34" s="11"/>
      <c r="I34" s="11"/>
      <c r="J34" s="11"/>
      <c r="L34" s="2"/>
      <c r="M34" s="2"/>
      <c r="N34" s="2"/>
      <c r="O34" s="2"/>
    </row>
    <row r="35" customFormat="false" ht="23.85" hidden="false" customHeight="false" outlineLevel="0" collapsed="false">
      <c r="A35" s="13" t="n">
        <v>98557</v>
      </c>
      <c r="B35" s="22" t="s">
        <v>57</v>
      </c>
      <c r="C35" s="22" t="s">
        <v>58</v>
      </c>
      <c r="D35" s="15" t="s">
        <v>23</v>
      </c>
      <c r="E35" s="21" t="n">
        <v>63.18</v>
      </c>
      <c r="F35" s="25" t="n">
        <v>42.56</v>
      </c>
      <c r="G35" s="16" t="n">
        <f aca="false">(F35*1.25)</f>
        <v>53.2</v>
      </c>
      <c r="H35" s="17" t="n">
        <f aca="false">J35*0.6</f>
        <v>2016.7056</v>
      </c>
      <c r="I35" s="17" t="n">
        <f aca="false">J35*0.4</f>
        <v>1344.4704</v>
      </c>
      <c r="J35" s="17" t="n">
        <f aca="false">ROUND(E35,2)*(ROUND(G35,2))</f>
        <v>3361.176</v>
      </c>
      <c r="L35" s="2"/>
      <c r="M35" s="2"/>
      <c r="N35" s="2"/>
      <c r="O35" s="2"/>
    </row>
    <row r="36" customFormat="false" ht="13.8" hidden="false" customHeight="false" outlineLevel="0" collapsed="false">
      <c r="A36" s="18"/>
      <c r="B36" s="18"/>
      <c r="C36" s="18"/>
      <c r="D36" s="18"/>
      <c r="E36" s="18"/>
      <c r="F36" s="18"/>
      <c r="G36" s="18"/>
      <c r="H36" s="18"/>
      <c r="I36" s="19" t="s">
        <v>27</v>
      </c>
      <c r="J36" s="20" t="n">
        <f aca="false">SUM(J35)</f>
        <v>3361.176</v>
      </c>
      <c r="L36" s="2"/>
      <c r="M36" s="2"/>
      <c r="N36" s="2"/>
      <c r="O36" s="2"/>
    </row>
    <row r="37" customFormat="false" ht="13.8" hidden="false" customHeight="true" outlineLevel="0" collapsed="false">
      <c r="A37" s="11" t="s">
        <v>59</v>
      </c>
      <c r="B37" s="11"/>
      <c r="C37" s="11"/>
      <c r="D37" s="11"/>
      <c r="E37" s="11"/>
      <c r="F37" s="11"/>
      <c r="G37" s="11"/>
      <c r="H37" s="11"/>
      <c r="I37" s="11"/>
      <c r="J37" s="11"/>
      <c r="L37" s="2"/>
      <c r="M37" s="2"/>
      <c r="N37" s="2"/>
      <c r="O37" s="2"/>
    </row>
    <row r="38" customFormat="false" ht="68.65" hidden="false" customHeight="false" outlineLevel="0" collapsed="false">
      <c r="A38" s="13" t="n">
        <v>92580</v>
      </c>
      <c r="B38" s="22" t="s">
        <v>60</v>
      </c>
      <c r="C38" s="23" t="s">
        <v>61</v>
      </c>
      <c r="D38" s="15" t="s">
        <v>23</v>
      </c>
      <c r="E38" s="21" t="n">
        <v>810.7</v>
      </c>
      <c r="F38" s="16" t="n">
        <v>67.93</v>
      </c>
      <c r="G38" s="16" t="n">
        <f aca="false">(F38*1.25)</f>
        <v>84.9125</v>
      </c>
      <c r="H38" s="17" t="n">
        <f aca="false">J38*0.6</f>
        <v>41301.9222</v>
      </c>
      <c r="I38" s="17" t="n">
        <f aca="false">J38*0.4</f>
        <v>27534.6148</v>
      </c>
      <c r="J38" s="17" t="n">
        <f aca="false">ROUND(E38,2)*(ROUND(G38,2))</f>
        <v>68836.537</v>
      </c>
      <c r="L38" s="2"/>
      <c r="M38" s="2"/>
      <c r="N38" s="2"/>
      <c r="O38" s="2"/>
    </row>
    <row r="39" customFormat="false" ht="35.05" hidden="false" customHeight="false" outlineLevel="0" collapsed="false">
      <c r="A39" s="13" t="n">
        <v>94213</v>
      </c>
      <c r="B39" s="22" t="s">
        <v>62</v>
      </c>
      <c r="C39" s="23" t="s">
        <v>63</v>
      </c>
      <c r="D39" s="15" t="s">
        <v>23</v>
      </c>
      <c r="E39" s="21" t="n">
        <v>832.81</v>
      </c>
      <c r="F39" s="16" t="n">
        <v>85.29</v>
      </c>
      <c r="G39" s="16" t="n">
        <f aca="false">(F39*1.25)</f>
        <v>106.6125</v>
      </c>
      <c r="H39" s="17" t="n">
        <f aca="false">J39*0.6</f>
        <v>53271.52446</v>
      </c>
      <c r="I39" s="17" t="n">
        <f aca="false">J39*0.4</f>
        <v>35514.34964</v>
      </c>
      <c r="J39" s="17" t="n">
        <f aca="false">ROUND(E39,2)*(ROUND(G39,2))</f>
        <v>88785.8741</v>
      </c>
      <c r="L39" s="2"/>
      <c r="M39" s="2"/>
      <c r="N39" s="2"/>
      <c r="O39" s="2"/>
    </row>
    <row r="40" customFormat="false" ht="46.25" hidden="false" customHeight="false" outlineLevel="0" collapsed="false">
      <c r="A40" s="13" t="n">
        <v>94228</v>
      </c>
      <c r="B40" s="22" t="s">
        <v>64</v>
      </c>
      <c r="C40" s="23" t="s">
        <v>65</v>
      </c>
      <c r="D40" s="15" t="s">
        <v>26</v>
      </c>
      <c r="E40" s="21" t="n">
        <v>36.85</v>
      </c>
      <c r="F40" s="16" t="n">
        <v>111.36</v>
      </c>
      <c r="G40" s="16" t="n">
        <f aca="false">(F40*1.25)</f>
        <v>139.2</v>
      </c>
      <c r="H40" s="17" t="n">
        <f aca="false">J40*0.6</f>
        <v>3077.712</v>
      </c>
      <c r="I40" s="17" t="n">
        <f aca="false">J40*0.4</f>
        <v>2051.808</v>
      </c>
      <c r="J40" s="17" t="n">
        <f aca="false">ROUND(E40,2)*(ROUND(G40,2))</f>
        <v>5129.52</v>
      </c>
      <c r="L40" s="2"/>
      <c r="M40" s="2"/>
      <c r="N40" s="2"/>
      <c r="O40" s="2"/>
    </row>
    <row r="41" customFormat="false" ht="46.25" hidden="false" customHeight="false" outlineLevel="0" collapsed="false">
      <c r="A41" s="13" t="n">
        <v>94229</v>
      </c>
      <c r="B41" s="22" t="s">
        <v>66</v>
      </c>
      <c r="C41" s="23" t="s">
        <v>67</v>
      </c>
      <c r="D41" s="15" t="s">
        <v>26</v>
      </c>
      <c r="E41" s="21" t="n">
        <v>36.85</v>
      </c>
      <c r="F41" s="16" t="n">
        <v>216.79</v>
      </c>
      <c r="G41" s="16" t="n">
        <f aca="false">(F41*1.25)</f>
        <v>270.9875</v>
      </c>
      <c r="H41" s="17" t="n">
        <f aca="false">J41*0.6</f>
        <v>5991.5889</v>
      </c>
      <c r="I41" s="17" t="n">
        <f aca="false">J41*0.4</f>
        <v>3994.3926</v>
      </c>
      <c r="J41" s="17" t="n">
        <f aca="false">ROUND(E41,2)*(ROUND(G41,2))</f>
        <v>9985.9815</v>
      </c>
      <c r="L41" s="2"/>
      <c r="M41" s="2"/>
      <c r="N41" s="2"/>
      <c r="O41" s="2"/>
    </row>
    <row r="42" customFormat="false" ht="13.8" hidden="false" customHeight="false" outlineLevel="0" collapsed="false">
      <c r="A42" s="18"/>
      <c r="B42" s="18"/>
      <c r="C42" s="18"/>
      <c r="D42" s="18"/>
      <c r="E42" s="18"/>
      <c r="F42" s="18"/>
      <c r="G42" s="18"/>
      <c r="H42" s="18"/>
      <c r="I42" s="19" t="s">
        <v>27</v>
      </c>
      <c r="J42" s="20" t="n">
        <f aca="false">SUM(J38:J41)</f>
        <v>172737.9126</v>
      </c>
      <c r="L42" s="2"/>
      <c r="M42" s="2"/>
      <c r="N42" s="2"/>
      <c r="O42" s="2"/>
    </row>
    <row r="43" customFormat="false" ht="13.8" hidden="false" customHeight="true" outlineLevel="0" collapsed="false">
      <c r="A43" s="11" t="s">
        <v>68</v>
      </c>
      <c r="B43" s="11"/>
      <c r="C43" s="11"/>
      <c r="D43" s="11"/>
      <c r="E43" s="11"/>
      <c r="F43" s="11"/>
      <c r="G43" s="11"/>
      <c r="H43" s="11"/>
      <c r="I43" s="11"/>
      <c r="J43" s="11"/>
      <c r="L43" s="2"/>
      <c r="M43" s="2"/>
      <c r="N43" s="2"/>
      <c r="O43" s="2"/>
    </row>
    <row r="44" customFormat="false" ht="35.05" hidden="false" customHeight="false" outlineLevel="0" collapsed="false">
      <c r="A44" s="13" t="n">
        <v>97629</v>
      </c>
      <c r="B44" s="22" t="s">
        <v>69</v>
      </c>
      <c r="C44" s="23" t="s">
        <v>70</v>
      </c>
      <c r="D44" s="15" t="s">
        <v>31</v>
      </c>
      <c r="E44" s="21" t="n">
        <v>5.64</v>
      </c>
      <c r="F44" s="16" t="n">
        <v>122.13</v>
      </c>
      <c r="G44" s="16" t="n">
        <f aca="false">(F44*1.25)</f>
        <v>152.6625</v>
      </c>
      <c r="H44" s="17" t="n">
        <f aca="false">J44*0.6</f>
        <v>516.60144</v>
      </c>
      <c r="I44" s="17" t="n">
        <f aca="false">J44*0.4</f>
        <v>344.40096</v>
      </c>
      <c r="J44" s="17" t="n">
        <f aca="false">ROUND(E44,2)*(ROUND(G44,2))</f>
        <v>861.0024</v>
      </c>
      <c r="L44" s="2"/>
      <c r="M44" s="2"/>
      <c r="N44" s="2"/>
      <c r="O44" s="2"/>
    </row>
    <row r="45" customFormat="false" ht="46.25" hidden="false" customHeight="false" outlineLevel="0" collapsed="false">
      <c r="A45" s="13" t="n">
        <v>96524</v>
      </c>
      <c r="B45" s="22" t="s">
        <v>71</v>
      </c>
      <c r="C45" s="23" t="s">
        <v>72</v>
      </c>
      <c r="D45" s="15" t="s">
        <v>31</v>
      </c>
      <c r="E45" s="15" t="n">
        <v>13.85</v>
      </c>
      <c r="F45" s="16" t="n">
        <v>167.13</v>
      </c>
      <c r="G45" s="16" t="n">
        <f aca="false">(F45*1.25)</f>
        <v>208.9125</v>
      </c>
      <c r="H45" s="17" t="n">
        <f aca="false">J45*0.6</f>
        <v>1736.0421</v>
      </c>
      <c r="I45" s="17" t="n">
        <f aca="false">J45*0.4</f>
        <v>1157.3614</v>
      </c>
      <c r="J45" s="17" t="n">
        <f aca="false">ROUND(E45,2)*(ROUND(G45,2))</f>
        <v>2893.4035</v>
      </c>
      <c r="L45" s="2"/>
      <c r="M45" s="2"/>
      <c r="N45" s="2"/>
      <c r="O45" s="2"/>
    </row>
    <row r="46" customFormat="false" ht="58.2" hidden="false" customHeight="true" outlineLevel="0" collapsed="false">
      <c r="A46" s="13" t="n">
        <v>99251</v>
      </c>
      <c r="B46" s="22" t="s">
        <v>73</v>
      </c>
      <c r="C46" s="23" t="s">
        <v>74</v>
      </c>
      <c r="D46" s="15" t="s">
        <v>75</v>
      </c>
      <c r="E46" s="21" t="n">
        <v>4</v>
      </c>
      <c r="F46" s="16" t="n">
        <v>286.04</v>
      </c>
      <c r="G46" s="16" t="n">
        <f aca="false">(F46*1.25)</f>
        <v>357.55</v>
      </c>
      <c r="H46" s="17" t="n">
        <f aca="false">J46*0.6</f>
        <v>858.12</v>
      </c>
      <c r="I46" s="17" t="n">
        <f aca="false">J46*0.4</f>
        <v>572.08</v>
      </c>
      <c r="J46" s="17" t="n">
        <f aca="false">ROUND(E46,2)*(ROUND(G46,2))</f>
        <v>1430.2</v>
      </c>
      <c r="L46" s="2"/>
      <c r="M46" s="2"/>
      <c r="N46" s="2"/>
      <c r="O46" s="2"/>
    </row>
    <row r="47" customFormat="false" ht="68.65" hidden="false" customHeight="false" outlineLevel="0" collapsed="false">
      <c r="A47" s="13" t="n">
        <v>92809</v>
      </c>
      <c r="B47" s="22" t="s">
        <v>76</v>
      </c>
      <c r="C47" s="23" t="s">
        <v>77</v>
      </c>
      <c r="D47" s="15" t="s">
        <v>26</v>
      </c>
      <c r="E47" s="21" t="n">
        <v>37</v>
      </c>
      <c r="F47" s="16" t="n">
        <v>50.68</v>
      </c>
      <c r="G47" s="16" t="n">
        <f aca="false">(F47*1.25)</f>
        <v>63.35</v>
      </c>
      <c r="H47" s="17" t="n">
        <f aca="false">J47*0.6</f>
        <v>1406.37</v>
      </c>
      <c r="I47" s="17" t="n">
        <f aca="false">J47*0.4</f>
        <v>937.58</v>
      </c>
      <c r="J47" s="17" t="n">
        <f aca="false">ROUND(E47,2)*(ROUND(G47,2))</f>
        <v>2343.95</v>
      </c>
      <c r="L47" s="2"/>
      <c r="M47" s="2"/>
      <c r="N47" s="2"/>
      <c r="O47" s="2"/>
    </row>
    <row r="48" customFormat="false" ht="23.85" hidden="false" customHeight="false" outlineLevel="0" collapsed="false">
      <c r="A48" s="26" t="s">
        <v>78</v>
      </c>
      <c r="B48" s="22" t="s">
        <v>79</v>
      </c>
      <c r="C48" s="23" t="s">
        <v>80</v>
      </c>
      <c r="D48" s="15" t="s">
        <v>23</v>
      </c>
      <c r="E48" s="21" t="n">
        <v>46.72</v>
      </c>
      <c r="F48" s="16" t="n">
        <v>2.58</v>
      </c>
      <c r="G48" s="16" t="n">
        <f aca="false">(F48*1.25)</f>
        <v>3.225</v>
      </c>
      <c r="H48" s="17" t="n">
        <f aca="false">J48*0.6</f>
        <v>90.54336</v>
      </c>
      <c r="I48" s="17" t="n">
        <f aca="false">J48*0.4</f>
        <v>60.36224</v>
      </c>
      <c r="J48" s="17" t="n">
        <f aca="false">ROUND(E48,2)*(ROUND(G48,2))</f>
        <v>150.9056</v>
      </c>
      <c r="L48" s="2"/>
      <c r="M48" s="2"/>
      <c r="N48" s="2"/>
      <c r="O48" s="2"/>
    </row>
    <row r="49" customFormat="false" ht="79.85" hidden="false" customHeight="false" outlineLevel="0" collapsed="false">
      <c r="A49" s="13" t="n">
        <v>91790</v>
      </c>
      <c r="B49" s="22" t="s">
        <v>81</v>
      </c>
      <c r="C49" s="23" t="s">
        <v>82</v>
      </c>
      <c r="D49" s="15" t="s">
        <v>26</v>
      </c>
      <c r="E49" s="21" t="n">
        <v>22</v>
      </c>
      <c r="F49" s="16" t="n">
        <v>83.37</v>
      </c>
      <c r="G49" s="16" t="n">
        <f aca="false">(F49*1.25)</f>
        <v>104.2125</v>
      </c>
      <c r="H49" s="17" t="n">
        <f aca="false">J49*0.6</f>
        <v>1375.572</v>
      </c>
      <c r="I49" s="17" t="n">
        <f aca="false">J49*0.4</f>
        <v>917.048</v>
      </c>
      <c r="J49" s="17" t="n">
        <f aca="false">ROUND(E49,2)*(ROUND(G49,2))</f>
        <v>2292.62</v>
      </c>
      <c r="L49" s="2"/>
      <c r="M49" s="2"/>
      <c r="N49" s="2"/>
      <c r="O49" s="2"/>
    </row>
    <row r="50" customFormat="false" ht="35.05" hidden="false" customHeight="false" outlineLevel="0" collapsed="false">
      <c r="A50" s="13" t="n">
        <v>89512</v>
      </c>
      <c r="B50" s="22" t="s">
        <v>83</v>
      </c>
      <c r="C50" s="23" t="s">
        <v>84</v>
      </c>
      <c r="D50" s="15" t="s">
        <v>26</v>
      </c>
      <c r="E50" s="21" t="n">
        <v>4.8</v>
      </c>
      <c r="F50" s="16" t="n">
        <v>78.22</v>
      </c>
      <c r="G50" s="16" t="n">
        <f aca="false">(F50*1.25)</f>
        <v>97.775</v>
      </c>
      <c r="H50" s="17" t="n">
        <f aca="false">J50*0.6</f>
        <v>281.6064</v>
      </c>
      <c r="I50" s="17" t="n">
        <f aca="false">J50*0.4</f>
        <v>187.7376</v>
      </c>
      <c r="J50" s="17" t="n">
        <f aca="false">ROUND(E50,2)*(ROUND(G50,2))</f>
        <v>469.344</v>
      </c>
      <c r="L50" s="2"/>
      <c r="M50" s="2"/>
      <c r="N50" s="2"/>
      <c r="O50" s="2"/>
    </row>
    <row r="51" customFormat="false" ht="13.8" hidden="false" customHeight="false" outlineLevel="0" collapsed="false">
      <c r="A51" s="18"/>
      <c r="B51" s="18"/>
      <c r="C51" s="18"/>
      <c r="D51" s="18"/>
      <c r="E51" s="18"/>
      <c r="F51" s="16"/>
      <c r="G51" s="18"/>
      <c r="H51" s="18"/>
      <c r="I51" s="19" t="s">
        <v>27</v>
      </c>
      <c r="J51" s="20" t="n">
        <f aca="false">SUM(J44:J50)</f>
        <v>10441.4255</v>
      </c>
      <c r="L51" s="2"/>
      <c r="M51" s="2"/>
      <c r="N51" s="2"/>
      <c r="O51" s="2"/>
    </row>
    <row r="52" customFormat="false" ht="13.8" hidden="false" customHeight="true" outlineLevel="0" collapsed="false">
      <c r="A52" s="11" t="s">
        <v>85</v>
      </c>
      <c r="B52" s="11"/>
      <c r="C52" s="11"/>
      <c r="D52" s="11"/>
      <c r="E52" s="11"/>
      <c r="F52" s="16"/>
      <c r="G52" s="11"/>
      <c r="H52" s="11"/>
      <c r="I52" s="11"/>
      <c r="J52" s="11"/>
      <c r="L52" s="2"/>
      <c r="M52" s="2"/>
      <c r="N52" s="2"/>
      <c r="O52" s="2"/>
    </row>
    <row r="53" customFormat="false" ht="23.85" hidden="false" customHeight="false" outlineLevel="0" collapsed="false">
      <c r="A53" s="22" t="n">
        <v>96622</v>
      </c>
      <c r="B53" s="22" t="s">
        <v>86</v>
      </c>
      <c r="C53" s="22" t="s">
        <v>87</v>
      </c>
      <c r="D53" s="15" t="s">
        <v>31</v>
      </c>
      <c r="E53" s="21" t="n">
        <v>38.78</v>
      </c>
      <c r="F53" s="16" t="n">
        <v>105.55</v>
      </c>
      <c r="G53" s="16" t="n">
        <f aca="false">(F53*1.25)</f>
        <v>131.9375</v>
      </c>
      <c r="H53" s="17" t="n">
        <f aca="false">J53*0.6</f>
        <v>3069.97992</v>
      </c>
      <c r="I53" s="17" t="n">
        <f aca="false">J53*0.4</f>
        <v>2046.65328</v>
      </c>
      <c r="J53" s="17" t="n">
        <f aca="false">ROUND(E53,2)*(ROUND(G53,2))</f>
        <v>5116.6332</v>
      </c>
      <c r="L53" s="2"/>
      <c r="M53" s="2"/>
      <c r="N53" s="2"/>
      <c r="O53" s="2"/>
    </row>
    <row r="54" customFormat="false" ht="46.25" hidden="false" customHeight="false" outlineLevel="0" collapsed="false">
      <c r="A54" s="26" t="n">
        <v>94995</v>
      </c>
      <c r="B54" s="22" t="s">
        <v>88</v>
      </c>
      <c r="C54" s="22" t="s">
        <v>89</v>
      </c>
      <c r="D54" s="15" t="s">
        <v>23</v>
      </c>
      <c r="E54" s="21" t="n">
        <v>775.5</v>
      </c>
      <c r="F54" s="16" t="n">
        <v>105.52</v>
      </c>
      <c r="G54" s="16" t="n">
        <f aca="false">(F54*1.25)</f>
        <v>131.9</v>
      </c>
      <c r="H54" s="17" t="n">
        <f aca="false">J54*0.6</f>
        <v>61373.07</v>
      </c>
      <c r="I54" s="17" t="n">
        <f aca="false">J54*0.4</f>
        <v>40915.38</v>
      </c>
      <c r="J54" s="17" t="n">
        <f aca="false">ROUND(E54,2)*(ROUND(G54,2))</f>
        <v>102288.45</v>
      </c>
      <c r="L54" s="2"/>
      <c r="M54" s="2"/>
      <c r="N54" s="2"/>
      <c r="O54" s="2"/>
    </row>
    <row r="55" customFormat="false" ht="35.05" hidden="false" customHeight="false" outlineLevel="0" collapsed="false">
      <c r="A55" s="26" t="n">
        <v>97097</v>
      </c>
      <c r="B55" s="22" t="s">
        <v>90</v>
      </c>
      <c r="C55" s="22" t="s">
        <v>91</v>
      </c>
      <c r="D55" s="15" t="s">
        <v>23</v>
      </c>
      <c r="E55" s="21" t="n">
        <v>775.5</v>
      </c>
      <c r="F55" s="16" t="n">
        <v>31.63</v>
      </c>
      <c r="G55" s="16" t="n">
        <f aca="false">(F55*1.25)</f>
        <v>39.5375</v>
      </c>
      <c r="H55" s="17" t="n">
        <f aca="false">J55*0.6</f>
        <v>18397.962</v>
      </c>
      <c r="I55" s="17" t="n">
        <f aca="false">J55*0.4</f>
        <v>12265.308</v>
      </c>
      <c r="J55" s="17" t="n">
        <f aca="false">ROUND(E55,2)*(ROUND(G55,2))</f>
        <v>30663.27</v>
      </c>
      <c r="L55" s="2"/>
      <c r="M55" s="2"/>
      <c r="N55" s="2"/>
      <c r="O55" s="2"/>
    </row>
    <row r="56" customFormat="false" ht="68.65" hidden="false" customHeight="false" outlineLevel="0" collapsed="false">
      <c r="A56" s="26" t="n">
        <v>91279</v>
      </c>
      <c r="B56" s="22" t="s">
        <v>92</v>
      </c>
      <c r="C56" s="22" t="s">
        <v>93</v>
      </c>
      <c r="D56" s="15" t="s">
        <v>94</v>
      </c>
      <c r="E56" s="21" t="n">
        <v>16</v>
      </c>
      <c r="F56" s="16" t="n">
        <v>0.82</v>
      </c>
      <c r="G56" s="16" t="n">
        <f aca="false">(F56*1.25)</f>
        <v>1.025</v>
      </c>
      <c r="H56" s="17" t="n">
        <f aca="false">J56*0.6</f>
        <v>9.888</v>
      </c>
      <c r="I56" s="17" t="n">
        <f aca="false">J56*0.4</f>
        <v>6.592</v>
      </c>
      <c r="J56" s="17" t="n">
        <f aca="false">ROUND(E56,2)*(ROUND(G56,2))</f>
        <v>16.48</v>
      </c>
      <c r="L56" s="2"/>
      <c r="M56" s="2"/>
      <c r="N56" s="2"/>
      <c r="O56" s="2"/>
    </row>
    <row r="57" customFormat="false" ht="68.65" hidden="false" customHeight="false" outlineLevel="0" collapsed="false">
      <c r="A57" s="26" t="n">
        <v>91280</v>
      </c>
      <c r="B57" s="22" t="s">
        <v>95</v>
      </c>
      <c r="C57" s="22" t="s">
        <v>96</v>
      </c>
      <c r="D57" s="15" t="s">
        <v>94</v>
      </c>
      <c r="E57" s="21" t="n">
        <v>16</v>
      </c>
      <c r="F57" s="16" t="n">
        <v>0.09</v>
      </c>
      <c r="G57" s="16" t="n">
        <f aca="false">(F57*1.25)</f>
        <v>0.1125</v>
      </c>
      <c r="H57" s="17" t="n">
        <f aca="false">J57*0.6</f>
        <v>1.056</v>
      </c>
      <c r="I57" s="17" t="n">
        <f aca="false">J57*0.4</f>
        <v>0.704</v>
      </c>
      <c r="J57" s="17" t="n">
        <f aca="false">ROUND(E57,2)*(ROUND(G57,2))</f>
        <v>1.76</v>
      </c>
      <c r="L57" s="2"/>
      <c r="M57" s="2"/>
      <c r="N57" s="2"/>
      <c r="O57" s="2"/>
    </row>
    <row r="58" customFormat="false" ht="68.65" hidden="false" customHeight="false" outlineLevel="0" collapsed="false">
      <c r="A58" s="26" t="n">
        <v>91281</v>
      </c>
      <c r="B58" s="22" t="s">
        <v>97</v>
      </c>
      <c r="C58" s="22" t="s">
        <v>98</v>
      </c>
      <c r="D58" s="15" t="s">
        <v>94</v>
      </c>
      <c r="E58" s="21" t="n">
        <v>16</v>
      </c>
      <c r="F58" s="16" t="n">
        <v>1.03</v>
      </c>
      <c r="G58" s="16" t="n">
        <f aca="false">(F58*1.25)</f>
        <v>1.2875</v>
      </c>
      <c r="H58" s="17" t="n">
        <f aca="false">J58*0.6</f>
        <v>12.384</v>
      </c>
      <c r="I58" s="17" t="n">
        <f aca="false">J58*0.4</f>
        <v>8.256</v>
      </c>
      <c r="J58" s="17" t="n">
        <f aca="false">ROUND(E58,2)*(ROUND(G58,2))</f>
        <v>20.64</v>
      </c>
      <c r="L58" s="2"/>
      <c r="M58" s="2"/>
      <c r="N58" s="2"/>
      <c r="O58" s="2"/>
    </row>
    <row r="59" customFormat="false" ht="68.65" hidden="false" customHeight="false" outlineLevel="0" collapsed="false">
      <c r="A59" s="26" t="n">
        <v>91282</v>
      </c>
      <c r="B59" s="22" t="s">
        <v>99</v>
      </c>
      <c r="C59" s="22" t="s">
        <v>100</v>
      </c>
      <c r="D59" s="15" t="s">
        <v>94</v>
      </c>
      <c r="E59" s="21" t="n">
        <v>16</v>
      </c>
      <c r="F59" s="16" t="n">
        <v>9.22</v>
      </c>
      <c r="G59" s="16" t="n">
        <f aca="false">(F59*1.25)</f>
        <v>11.525</v>
      </c>
      <c r="H59" s="17" t="n">
        <f aca="false">J59*0.6</f>
        <v>110.688</v>
      </c>
      <c r="I59" s="17" t="n">
        <f aca="false">J59*0.4</f>
        <v>73.792</v>
      </c>
      <c r="J59" s="17" t="n">
        <f aca="false">ROUND(E59,2)*(ROUND(G59,2))</f>
        <v>184.48</v>
      </c>
      <c r="L59" s="2"/>
      <c r="M59" s="2"/>
      <c r="N59" s="2"/>
      <c r="O59" s="2"/>
    </row>
    <row r="60" customFormat="false" ht="35.05" hidden="false" customHeight="false" outlineLevel="0" collapsed="false">
      <c r="A60" s="26" t="s">
        <v>101</v>
      </c>
      <c r="B60" s="22" t="s">
        <v>102</v>
      </c>
      <c r="C60" s="22" t="s">
        <v>103</v>
      </c>
      <c r="D60" s="21" t="s">
        <v>26</v>
      </c>
      <c r="E60" s="21" t="n">
        <v>415.5</v>
      </c>
      <c r="F60" s="16" t="n">
        <v>1.16</v>
      </c>
      <c r="G60" s="16" t="n">
        <f aca="false">(F60*1.25)</f>
        <v>1.45</v>
      </c>
      <c r="H60" s="24" t="n">
        <f aca="false">J60*0.6</f>
        <v>361.485</v>
      </c>
      <c r="I60" s="24" t="n">
        <f aca="false">J60*0.4</f>
        <v>240.99</v>
      </c>
      <c r="J60" s="24" t="n">
        <f aca="false">ROUND(E60,2)*(ROUND(G60,2))</f>
        <v>602.475</v>
      </c>
      <c r="L60" s="2"/>
      <c r="M60" s="2"/>
      <c r="N60" s="2"/>
      <c r="O60" s="2"/>
    </row>
    <row r="61" customFormat="false" ht="35.05" hidden="false" customHeight="false" outlineLevel="0" collapsed="false">
      <c r="A61" s="26" t="n">
        <v>102491</v>
      </c>
      <c r="B61" s="22" t="s">
        <v>104</v>
      </c>
      <c r="C61" s="22" t="s">
        <v>105</v>
      </c>
      <c r="D61" s="15" t="s">
        <v>23</v>
      </c>
      <c r="E61" s="21" t="n">
        <v>775.5</v>
      </c>
      <c r="F61" s="16" t="n">
        <v>17.79</v>
      </c>
      <c r="G61" s="16" t="n">
        <f aca="false">(F61*1.25)</f>
        <v>22.2375</v>
      </c>
      <c r="H61" s="17" t="n">
        <f aca="false">J61*0.6</f>
        <v>10348.272</v>
      </c>
      <c r="I61" s="17" t="n">
        <f aca="false">J61*0.4</f>
        <v>6898.848</v>
      </c>
      <c r="J61" s="17" t="n">
        <f aca="false">ROUND(E61,2)*(ROUND(G61,2))</f>
        <v>17247.12</v>
      </c>
      <c r="L61" s="2"/>
      <c r="M61" s="2"/>
      <c r="N61" s="2"/>
      <c r="O61" s="2"/>
    </row>
    <row r="62" customFormat="false" ht="35.05" hidden="false" customHeight="false" outlineLevel="0" collapsed="false">
      <c r="A62" s="26" t="n">
        <v>102504</v>
      </c>
      <c r="B62" s="22" t="s">
        <v>106</v>
      </c>
      <c r="C62" s="27" t="s">
        <v>107</v>
      </c>
      <c r="D62" s="21" t="s">
        <v>26</v>
      </c>
      <c r="E62" s="21" t="n">
        <v>240.7</v>
      </c>
      <c r="F62" s="16" t="n">
        <v>8.33</v>
      </c>
      <c r="G62" s="16" t="n">
        <f aca="false">(F62*1.25)</f>
        <v>10.4125</v>
      </c>
      <c r="H62" s="24" t="n">
        <f aca="false">J62*0.6</f>
        <v>1503.4122</v>
      </c>
      <c r="I62" s="24" t="n">
        <f aca="false">J62*0.4</f>
        <v>1002.2748</v>
      </c>
      <c r="J62" s="24" t="n">
        <f aca="false">ROUND(E62,2)*(ROUND(G62,2))</f>
        <v>2505.687</v>
      </c>
      <c r="L62" s="2"/>
      <c r="M62" s="2"/>
      <c r="N62" s="2"/>
      <c r="O62" s="2"/>
    </row>
    <row r="63" customFormat="false" ht="13.8" hidden="false" customHeight="false" outlineLevel="0" collapsed="false">
      <c r="A63" s="18"/>
      <c r="B63" s="18"/>
      <c r="C63" s="18"/>
      <c r="D63" s="18"/>
      <c r="E63" s="18"/>
      <c r="F63" s="16"/>
      <c r="G63" s="18"/>
      <c r="H63" s="18"/>
      <c r="I63" s="19" t="s">
        <v>27</v>
      </c>
      <c r="J63" s="20" t="n">
        <f aca="false">SUM(J53:J62)</f>
        <v>158646.9952</v>
      </c>
      <c r="L63" s="2"/>
      <c r="M63" s="2"/>
      <c r="N63" s="2"/>
      <c r="O63" s="2"/>
    </row>
    <row r="64" customFormat="false" ht="13.8" hidden="false" customHeight="true" outlineLevel="0" collapsed="false">
      <c r="A64" s="11" t="s">
        <v>108</v>
      </c>
      <c r="B64" s="11"/>
      <c r="C64" s="11"/>
      <c r="D64" s="11"/>
      <c r="E64" s="11"/>
      <c r="F64" s="16"/>
      <c r="G64" s="11"/>
      <c r="H64" s="11"/>
      <c r="I64" s="11"/>
      <c r="J64" s="11"/>
      <c r="L64" s="2"/>
      <c r="M64" s="2"/>
      <c r="N64" s="2"/>
      <c r="O64" s="2"/>
    </row>
    <row r="65" customFormat="false" ht="46.25" hidden="false" customHeight="false" outlineLevel="0" collapsed="false">
      <c r="A65" s="13" t="n">
        <v>92984</v>
      </c>
      <c r="B65" s="13" t="s">
        <v>109</v>
      </c>
      <c r="C65" s="14" t="s">
        <v>110</v>
      </c>
      <c r="D65" s="15" t="s">
        <v>26</v>
      </c>
      <c r="E65" s="21" t="n">
        <v>600</v>
      </c>
      <c r="F65" s="16" t="n">
        <v>29.19</v>
      </c>
      <c r="G65" s="16" t="n">
        <f aca="false">(F65*1.25)</f>
        <v>36.4875</v>
      </c>
      <c r="H65" s="17" t="n">
        <f aca="false">J65*0.6</f>
        <v>13136.4</v>
      </c>
      <c r="I65" s="17" t="n">
        <f aca="false">J65*0.4</f>
        <v>8757.6</v>
      </c>
      <c r="J65" s="17" t="n">
        <f aca="false">ROUND(E65,2)*(ROUND(G65,2))</f>
        <v>21894</v>
      </c>
      <c r="L65" s="2"/>
      <c r="M65" s="2"/>
      <c r="N65" s="2"/>
      <c r="O65" s="2"/>
    </row>
    <row r="66" customFormat="false" ht="35.05" hidden="false" customHeight="false" outlineLevel="0" collapsed="false">
      <c r="A66" s="13" t="n">
        <v>91942</v>
      </c>
      <c r="B66" s="13" t="s">
        <v>111</v>
      </c>
      <c r="C66" s="14" t="s">
        <v>112</v>
      </c>
      <c r="D66" s="15" t="s">
        <v>75</v>
      </c>
      <c r="E66" s="21" t="n">
        <v>22</v>
      </c>
      <c r="F66" s="16" t="n">
        <v>31.19</v>
      </c>
      <c r="G66" s="16" t="n">
        <f aca="false">(F66*1.25)</f>
        <v>38.9875</v>
      </c>
      <c r="H66" s="17" t="n">
        <f aca="false">J66*0.6</f>
        <v>514.668</v>
      </c>
      <c r="I66" s="17" t="n">
        <f aca="false">J66*0.4</f>
        <v>343.112</v>
      </c>
      <c r="J66" s="17" t="n">
        <f aca="false">ROUND(E66,2)*(ROUND(G66,2))</f>
        <v>857.78</v>
      </c>
      <c r="L66" s="2"/>
      <c r="M66" s="2"/>
      <c r="N66" s="2"/>
      <c r="O66" s="2"/>
    </row>
    <row r="67" customFormat="false" ht="35.05" hidden="false" customHeight="false" outlineLevel="0" collapsed="false">
      <c r="A67" s="13" t="n">
        <v>91937</v>
      </c>
      <c r="B67" s="13" t="s">
        <v>113</v>
      </c>
      <c r="C67" s="14" t="s">
        <v>114</v>
      </c>
      <c r="D67" s="15" t="s">
        <v>75</v>
      </c>
      <c r="E67" s="21" t="n">
        <v>12</v>
      </c>
      <c r="F67" s="16" t="n">
        <v>11.29</v>
      </c>
      <c r="G67" s="16" t="n">
        <f aca="false">(F67*1.25)</f>
        <v>14.1125</v>
      </c>
      <c r="H67" s="17" t="n">
        <f aca="false">J67*0.6</f>
        <v>101.592</v>
      </c>
      <c r="I67" s="17" t="n">
        <f aca="false">J67*0.4</f>
        <v>67.728</v>
      </c>
      <c r="J67" s="17" t="n">
        <f aca="false">ROUND(E67,2)*(ROUND(G67,2))</f>
        <v>169.32</v>
      </c>
      <c r="L67" s="2"/>
      <c r="M67" s="2"/>
      <c r="N67" s="2"/>
      <c r="O67" s="2"/>
    </row>
    <row r="68" customFormat="false" ht="35.05" hidden="false" customHeight="false" outlineLevel="0" collapsed="false">
      <c r="A68" s="13" t="n">
        <v>93673</v>
      </c>
      <c r="B68" s="13" t="s">
        <v>115</v>
      </c>
      <c r="C68" s="14" t="s">
        <v>116</v>
      </c>
      <c r="D68" s="15" t="s">
        <v>75</v>
      </c>
      <c r="E68" s="21" t="n">
        <v>14</v>
      </c>
      <c r="F68" s="16" t="n">
        <v>94.33</v>
      </c>
      <c r="G68" s="16" t="n">
        <f aca="false">(F68*1.25)</f>
        <v>117.9125</v>
      </c>
      <c r="H68" s="17" t="n">
        <f aca="false">J68*0.6</f>
        <v>990.444</v>
      </c>
      <c r="I68" s="17" t="n">
        <f aca="false">J68*0.4</f>
        <v>660.296</v>
      </c>
      <c r="J68" s="17" t="n">
        <f aca="false">ROUND(E68,2)*(ROUND(G68,2))</f>
        <v>1650.74</v>
      </c>
      <c r="L68" s="2"/>
      <c r="M68" s="2"/>
      <c r="N68" s="2"/>
      <c r="O68" s="2"/>
    </row>
    <row r="69" customFormat="false" ht="57.45" hidden="false" customHeight="false" outlineLevel="0" collapsed="false">
      <c r="A69" s="13" t="n">
        <v>101878</v>
      </c>
      <c r="B69" s="13" t="s">
        <v>117</v>
      </c>
      <c r="C69" s="14" t="s">
        <v>118</v>
      </c>
      <c r="D69" s="15" t="s">
        <v>75</v>
      </c>
      <c r="E69" s="21" t="n">
        <v>1</v>
      </c>
      <c r="F69" s="16" t="n">
        <v>646.92</v>
      </c>
      <c r="G69" s="16" t="n">
        <f aca="false">(F69*1.25)</f>
        <v>808.65</v>
      </c>
      <c r="H69" s="17" t="n">
        <f aca="false">J69*0.6</f>
        <v>485.19</v>
      </c>
      <c r="I69" s="17" t="n">
        <f aca="false">J69*0.4</f>
        <v>323.46</v>
      </c>
      <c r="J69" s="17" t="n">
        <f aca="false">ROUND(E69,2)*(ROUND(G69,2))</f>
        <v>808.65</v>
      </c>
      <c r="L69" s="2"/>
      <c r="M69" s="2"/>
      <c r="N69" s="2"/>
      <c r="O69" s="2"/>
    </row>
    <row r="70" customFormat="false" ht="46.25" hidden="false" customHeight="false" outlineLevel="0" collapsed="false">
      <c r="A70" s="13" t="s">
        <v>119</v>
      </c>
      <c r="B70" s="13" t="s">
        <v>120</v>
      </c>
      <c r="C70" s="14" t="s">
        <v>121</v>
      </c>
      <c r="D70" s="15" t="s">
        <v>75</v>
      </c>
      <c r="E70" s="21" t="n">
        <v>1</v>
      </c>
      <c r="F70" s="16" t="n">
        <v>51.53</v>
      </c>
      <c r="G70" s="16" t="n">
        <f aca="false">(F70*1.25)</f>
        <v>64.4125</v>
      </c>
      <c r="H70" s="17" t="n">
        <f aca="false">J70*0.6</f>
        <v>38.646</v>
      </c>
      <c r="I70" s="17" t="n">
        <f aca="false">J70*0.4</f>
        <v>25.764</v>
      </c>
      <c r="J70" s="17" t="n">
        <f aca="false">ROUND(E70,2)*(ROUND(G70,2))</f>
        <v>64.41</v>
      </c>
      <c r="L70" s="2"/>
      <c r="M70" s="2"/>
      <c r="N70" s="2"/>
      <c r="O70" s="2"/>
    </row>
    <row r="71" customFormat="false" ht="23.85" hidden="false" customHeight="false" outlineLevel="0" collapsed="false">
      <c r="A71" s="13" t="n">
        <v>96986</v>
      </c>
      <c r="B71" s="13" t="s">
        <v>122</v>
      </c>
      <c r="C71" s="14" t="s">
        <v>123</v>
      </c>
      <c r="D71" s="15" t="s">
        <v>75</v>
      </c>
      <c r="E71" s="21" t="n">
        <v>1</v>
      </c>
      <c r="F71" s="16" t="n">
        <v>140.49</v>
      </c>
      <c r="G71" s="16" t="n">
        <f aca="false">(F71*1.25)</f>
        <v>175.6125</v>
      </c>
      <c r="H71" s="17" t="n">
        <f aca="false">J71*0.6</f>
        <v>105.366</v>
      </c>
      <c r="I71" s="17" t="n">
        <f aca="false">J71*0.4</f>
        <v>70.244</v>
      </c>
      <c r="J71" s="17" t="n">
        <f aca="false">ROUND(E71,2)*(ROUND(G71,2))</f>
        <v>175.61</v>
      </c>
      <c r="L71" s="2"/>
      <c r="M71" s="2"/>
      <c r="N71" s="2"/>
      <c r="O71" s="2"/>
    </row>
    <row r="72" customFormat="false" ht="46.25" hidden="false" customHeight="false" outlineLevel="0" collapsed="false">
      <c r="A72" s="13" t="s">
        <v>124</v>
      </c>
      <c r="B72" s="13" t="s">
        <v>125</v>
      </c>
      <c r="C72" s="14" t="s">
        <v>126</v>
      </c>
      <c r="D72" s="15" t="s">
        <v>75</v>
      </c>
      <c r="E72" s="21" t="n">
        <v>1</v>
      </c>
      <c r="F72" s="16" t="n">
        <v>26.21</v>
      </c>
      <c r="G72" s="16" t="n">
        <f aca="false">(F72*1.25)</f>
        <v>32.7625</v>
      </c>
      <c r="H72" s="17" t="n">
        <f aca="false">J72*0.6</f>
        <v>19.656</v>
      </c>
      <c r="I72" s="17" t="n">
        <f aca="false">J72*0.4</f>
        <v>13.104</v>
      </c>
      <c r="J72" s="17" t="n">
        <f aca="false">ROUND(E72,2)*(ROUND(G72,2))</f>
        <v>32.76</v>
      </c>
      <c r="L72" s="2"/>
      <c r="M72" s="2"/>
      <c r="N72" s="2"/>
      <c r="O72" s="2"/>
    </row>
    <row r="73" customFormat="false" ht="35.05" hidden="false" customHeight="false" outlineLevel="0" collapsed="false">
      <c r="A73" s="13" t="s">
        <v>127</v>
      </c>
      <c r="B73" s="13" t="s">
        <v>128</v>
      </c>
      <c r="C73" s="14" t="s">
        <v>129</v>
      </c>
      <c r="D73" s="15" t="s">
        <v>75</v>
      </c>
      <c r="E73" s="21" t="n">
        <v>1</v>
      </c>
      <c r="F73" s="16" t="n">
        <v>5.64</v>
      </c>
      <c r="G73" s="16" t="n">
        <f aca="false">(F73*1.25)</f>
        <v>7.05</v>
      </c>
      <c r="H73" s="17" t="n">
        <f aca="false">J73*0.6</f>
        <v>4.23</v>
      </c>
      <c r="I73" s="17" t="n">
        <f aca="false">J73*0.4</f>
        <v>2.82</v>
      </c>
      <c r="J73" s="17" t="n">
        <f aca="false">ROUND(E73,2)*(ROUND(G73,2))</f>
        <v>7.05</v>
      </c>
      <c r="L73" s="2"/>
      <c r="M73" s="2"/>
      <c r="N73" s="2"/>
      <c r="O73" s="2"/>
    </row>
    <row r="74" customFormat="false" ht="46.25" hidden="false" customHeight="false" outlineLevel="0" collapsed="false">
      <c r="A74" s="13" t="s">
        <v>130</v>
      </c>
      <c r="B74" s="13" t="s">
        <v>131</v>
      </c>
      <c r="C74" s="14" t="s">
        <v>132</v>
      </c>
      <c r="D74" s="15" t="s">
        <v>75</v>
      </c>
      <c r="E74" s="21" t="n">
        <v>1</v>
      </c>
      <c r="F74" s="16" t="n">
        <v>11.57</v>
      </c>
      <c r="G74" s="16" t="n">
        <f aca="false">(F74*1.25)</f>
        <v>14.4625</v>
      </c>
      <c r="H74" s="17" t="n">
        <f aca="false">J74*0.6</f>
        <v>8.676</v>
      </c>
      <c r="I74" s="17" t="n">
        <f aca="false">J74*0.4</f>
        <v>5.784</v>
      </c>
      <c r="J74" s="17" t="n">
        <f aca="false">ROUND(E74,2)*(ROUND(G74,2))</f>
        <v>14.46</v>
      </c>
      <c r="L74" s="2"/>
      <c r="M74" s="2"/>
      <c r="N74" s="2"/>
      <c r="O74" s="2"/>
    </row>
    <row r="75" customFormat="false" ht="35.05" hidden="false" customHeight="false" outlineLevel="0" collapsed="false">
      <c r="A75" s="13" t="s">
        <v>133</v>
      </c>
      <c r="B75" s="13" t="s">
        <v>134</v>
      </c>
      <c r="C75" s="14" t="s">
        <v>135</v>
      </c>
      <c r="D75" s="15" t="s">
        <v>75</v>
      </c>
      <c r="E75" s="21" t="n">
        <v>4</v>
      </c>
      <c r="F75" s="16" t="n">
        <v>33.49</v>
      </c>
      <c r="G75" s="16" t="n">
        <f aca="false">(F75*1.25)</f>
        <v>41.8625</v>
      </c>
      <c r="H75" s="17" t="n">
        <f aca="false">J75*0.6</f>
        <v>100.464</v>
      </c>
      <c r="I75" s="17" t="n">
        <f aca="false">J75*0.4</f>
        <v>66.976</v>
      </c>
      <c r="J75" s="17" t="n">
        <f aca="false">ROUND(E75,2)*(ROUND(G75,2))</f>
        <v>167.44</v>
      </c>
      <c r="L75" s="2"/>
      <c r="M75" s="2"/>
      <c r="N75" s="2"/>
      <c r="O75" s="2"/>
    </row>
    <row r="76" customFormat="false" ht="46.25" hidden="false" customHeight="false" outlineLevel="0" collapsed="false">
      <c r="A76" s="13" t="n">
        <v>91920</v>
      </c>
      <c r="B76" s="13" t="s">
        <v>136</v>
      </c>
      <c r="C76" s="14" t="s">
        <v>137</v>
      </c>
      <c r="D76" s="15" t="s">
        <v>75</v>
      </c>
      <c r="E76" s="21" t="n">
        <v>14</v>
      </c>
      <c r="F76" s="16" t="n">
        <v>18.8</v>
      </c>
      <c r="G76" s="16" t="n">
        <f aca="false">(F76*1.25)</f>
        <v>23.5</v>
      </c>
      <c r="H76" s="17" t="n">
        <f aca="false">J76*0.6</f>
        <v>197.4</v>
      </c>
      <c r="I76" s="17" t="n">
        <f aca="false">J76*0.4</f>
        <v>131.6</v>
      </c>
      <c r="J76" s="17" t="n">
        <f aca="false">ROUND(E76,2)*(ROUND(G76,2))</f>
        <v>329</v>
      </c>
      <c r="L76" s="2"/>
      <c r="M76" s="2"/>
      <c r="N76" s="2"/>
      <c r="O76" s="2"/>
    </row>
    <row r="77" customFormat="false" ht="57.45" hidden="false" customHeight="false" outlineLevel="0" collapsed="false">
      <c r="A77" s="13" t="n">
        <v>91886</v>
      </c>
      <c r="B77" s="13" t="s">
        <v>138</v>
      </c>
      <c r="C77" s="14" t="s">
        <v>139</v>
      </c>
      <c r="D77" s="15" t="s">
        <v>75</v>
      </c>
      <c r="E77" s="21" t="n">
        <v>65</v>
      </c>
      <c r="F77" s="16" t="n">
        <v>11.83</v>
      </c>
      <c r="G77" s="16" t="n">
        <f aca="false">(F77*1.25)</f>
        <v>14.7875</v>
      </c>
      <c r="H77" s="17" t="n">
        <f aca="false">J77*0.6</f>
        <v>576.81</v>
      </c>
      <c r="I77" s="17" t="n">
        <f aca="false">J77*0.4</f>
        <v>384.54</v>
      </c>
      <c r="J77" s="17" t="n">
        <f aca="false">ROUND(E77,2)*(ROUND(G77,2))</f>
        <v>961.35</v>
      </c>
      <c r="L77" s="2"/>
      <c r="M77" s="2"/>
      <c r="N77" s="2"/>
      <c r="O77" s="2"/>
    </row>
    <row r="78" customFormat="false" ht="46.25" hidden="false" customHeight="false" outlineLevel="0" collapsed="false">
      <c r="A78" s="13" t="n">
        <v>91873</v>
      </c>
      <c r="B78" s="13" t="s">
        <v>140</v>
      </c>
      <c r="C78" s="14" t="s">
        <v>141</v>
      </c>
      <c r="D78" s="15" t="s">
        <v>26</v>
      </c>
      <c r="E78" s="21" t="n">
        <v>200</v>
      </c>
      <c r="F78" s="16" t="n">
        <v>19.67</v>
      </c>
      <c r="G78" s="16" t="n">
        <f aca="false">(F78*1.25)</f>
        <v>24.5875</v>
      </c>
      <c r="H78" s="17" t="n">
        <f aca="false">J78*0.6</f>
        <v>2950.8</v>
      </c>
      <c r="I78" s="17" t="n">
        <f aca="false">J78*0.4</f>
        <v>1967.2</v>
      </c>
      <c r="J78" s="17" t="n">
        <f aca="false">ROUND(E78,2)*(ROUND(G78,2))</f>
        <v>4918</v>
      </c>
      <c r="L78" s="2"/>
      <c r="M78" s="2"/>
      <c r="N78" s="2"/>
      <c r="O78" s="2"/>
    </row>
    <row r="79" customFormat="false" ht="46.25" hidden="false" customHeight="false" outlineLevel="0" collapsed="false">
      <c r="A79" s="13" t="n">
        <v>101876</v>
      </c>
      <c r="B79" s="13" t="s">
        <v>142</v>
      </c>
      <c r="C79" s="14" t="s">
        <v>143</v>
      </c>
      <c r="D79" s="15" t="s">
        <v>75</v>
      </c>
      <c r="E79" s="21" t="n">
        <v>14</v>
      </c>
      <c r="F79" s="16" t="n">
        <v>69.2</v>
      </c>
      <c r="G79" s="16" t="n">
        <f aca="false">(F79*1.25)</f>
        <v>86.5</v>
      </c>
      <c r="H79" s="17" t="n">
        <f aca="false">J79*0.6</f>
        <v>726.6</v>
      </c>
      <c r="I79" s="17" t="n">
        <f aca="false">J79*0.4</f>
        <v>484.4</v>
      </c>
      <c r="J79" s="17" t="n">
        <f aca="false">ROUND(E79,2)*(ROUND(G79,2))</f>
        <v>1211</v>
      </c>
      <c r="L79" s="2"/>
      <c r="M79" s="2"/>
      <c r="N79" s="2"/>
      <c r="O79" s="2"/>
    </row>
    <row r="80" customFormat="false" ht="46.25" hidden="false" customHeight="false" outlineLevel="0" collapsed="false">
      <c r="A80" s="13" t="s">
        <v>144</v>
      </c>
      <c r="B80" s="13" t="s">
        <v>145</v>
      </c>
      <c r="C80" s="14" t="s">
        <v>146</v>
      </c>
      <c r="D80" s="15" t="s">
        <v>75</v>
      </c>
      <c r="E80" s="21" t="n">
        <v>200</v>
      </c>
      <c r="F80" s="16" t="n">
        <v>0.35</v>
      </c>
      <c r="G80" s="16" t="n">
        <f aca="false">(F80*1.25)</f>
        <v>0.4375</v>
      </c>
      <c r="H80" s="17" t="n">
        <f aca="false">J80*0.6</f>
        <v>52.8</v>
      </c>
      <c r="I80" s="17" t="n">
        <f aca="false">J80*0.4</f>
        <v>35.2</v>
      </c>
      <c r="J80" s="17" t="n">
        <f aca="false">ROUND(E80,2)*(ROUND(G80,2))</f>
        <v>88</v>
      </c>
      <c r="L80" s="2"/>
      <c r="M80" s="2"/>
      <c r="N80" s="2"/>
      <c r="O80" s="2"/>
    </row>
    <row r="81" customFormat="false" ht="79.85" hidden="false" customHeight="false" outlineLevel="0" collapsed="false">
      <c r="A81" s="13" t="n">
        <v>91170</v>
      </c>
      <c r="B81" s="13" t="s">
        <v>147</v>
      </c>
      <c r="C81" s="14" t="s">
        <v>148</v>
      </c>
      <c r="D81" s="15" t="s">
        <v>26</v>
      </c>
      <c r="E81" s="21" t="n">
        <v>200</v>
      </c>
      <c r="F81" s="16" t="n">
        <v>2.78</v>
      </c>
      <c r="G81" s="16" t="n">
        <f aca="false">(F81*1.25)</f>
        <v>3.475</v>
      </c>
      <c r="H81" s="17" t="n">
        <f aca="false">J81*0.6</f>
        <v>417.6</v>
      </c>
      <c r="I81" s="17" t="n">
        <f aca="false">J81*0.4</f>
        <v>278.4</v>
      </c>
      <c r="J81" s="17" t="n">
        <f aca="false">ROUND(E81,2)*(ROUND(G81,2))</f>
        <v>696</v>
      </c>
      <c r="L81" s="2"/>
      <c r="M81" s="2"/>
      <c r="N81" s="2"/>
      <c r="O81" s="2"/>
    </row>
    <row r="82" customFormat="false" ht="57.45" hidden="false" customHeight="false" outlineLevel="0" collapsed="false">
      <c r="A82" s="13" t="n">
        <v>93128</v>
      </c>
      <c r="B82" s="13" t="s">
        <v>149</v>
      </c>
      <c r="C82" s="14" t="s">
        <v>150</v>
      </c>
      <c r="D82" s="15" t="s">
        <v>75</v>
      </c>
      <c r="E82" s="21" t="n">
        <v>14</v>
      </c>
      <c r="F82" s="16" t="n">
        <v>134.91</v>
      </c>
      <c r="G82" s="16" t="n">
        <f aca="false">(F82*1.25)</f>
        <v>168.6375</v>
      </c>
      <c r="H82" s="17" t="n">
        <f aca="false">J82*0.6</f>
        <v>1416.576</v>
      </c>
      <c r="I82" s="17" t="n">
        <f aca="false">J82*0.4</f>
        <v>944.384</v>
      </c>
      <c r="J82" s="17" t="n">
        <f aca="false">ROUND(E82,2)*(ROUND(G82,2))</f>
        <v>2360.96</v>
      </c>
      <c r="L82" s="2"/>
      <c r="M82" s="2"/>
      <c r="N82" s="2"/>
      <c r="O82" s="2"/>
    </row>
    <row r="83" customFormat="false" ht="35.05" hidden="false" customHeight="false" outlineLevel="0" collapsed="false">
      <c r="A83" s="13" t="n">
        <v>101666</v>
      </c>
      <c r="B83" s="13" t="s">
        <v>151</v>
      </c>
      <c r="C83" s="14" t="s">
        <v>152</v>
      </c>
      <c r="D83" s="15" t="s">
        <v>75</v>
      </c>
      <c r="E83" s="21" t="n">
        <v>12</v>
      </c>
      <c r="F83" s="16" t="n">
        <v>522.23</v>
      </c>
      <c r="G83" s="16" t="n">
        <f aca="false">(F83*1.25)</f>
        <v>652.7875</v>
      </c>
      <c r="H83" s="17" t="n">
        <f aca="false">J83*0.6</f>
        <v>4700.088</v>
      </c>
      <c r="I83" s="17" t="n">
        <f aca="false">J83*0.4</f>
        <v>3133.392</v>
      </c>
      <c r="J83" s="17" t="n">
        <f aca="false">ROUND(E83,2)*(ROUND(G83,2))</f>
        <v>7833.48</v>
      </c>
      <c r="L83" s="2"/>
      <c r="M83" s="2"/>
      <c r="N83" s="2"/>
      <c r="O83" s="2"/>
    </row>
    <row r="84" customFormat="false" ht="23.85" hidden="false" customHeight="false" outlineLevel="0" collapsed="false">
      <c r="A84" s="13" t="s">
        <v>153</v>
      </c>
      <c r="B84" s="13" t="s">
        <v>154</v>
      </c>
      <c r="C84" s="14" t="s">
        <v>155</v>
      </c>
      <c r="D84" s="15" t="s">
        <v>75</v>
      </c>
      <c r="E84" s="21" t="n">
        <v>10</v>
      </c>
      <c r="F84" s="16" t="n">
        <v>2.79</v>
      </c>
      <c r="G84" s="16" t="n">
        <f aca="false">(F84*1.25)</f>
        <v>3.4875</v>
      </c>
      <c r="H84" s="17" t="n">
        <f aca="false">J84*0.6</f>
        <v>20.94</v>
      </c>
      <c r="I84" s="17" t="n">
        <f aca="false">J84*0.4</f>
        <v>13.96</v>
      </c>
      <c r="J84" s="17" t="n">
        <f aca="false">ROUND(E84,2)*(ROUND(G84,2))</f>
        <v>34.9</v>
      </c>
      <c r="L84" s="2"/>
      <c r="M84" s="2"/>
      <c r="N84" s="2"/>
      <c r="O84" s="2"/>
    </row>
    <row r="85" customFormat="false" ht="46.25" hidden="false" customHeight="false" outlineLevel="0" collapsed="false">
      <c r="A85" s="13" t="n">
        <v>91926</v>
      </c>
      <c r="B85" s="13" t="s">
        <v>156</v>
      </c>
      <c r="C85" s="14" t="s">
        <v>157</v>
      </c>
      <c r="D85" s="15" t="s">
        <v>26</v>
      </c>
      <c r="E85" s="21" t="n">
        <v>400</v>
      </c>
      <c r="F85" s="16" t="n">
        <v>4.1</v>
      </c>
      <c r="G85" s="16" t="n">
        <f aca="false">(F85*1.25)</f>
        <v>5.125</v>
      </c>
      <c r="H85" s="17" t="n">
        <f aca="false">J85*0.6</f>
        <v>1231.2</v>
      </c>
      <c r="I85" s="17" t="n">
        <f aca="false">J85*0.4</f>
        <v>820.8</v>
      </c>
      <c r="J85" s="17" t="n">
        <f aca="false">ROUND(E85,2)*(ROUND(G85,2))</f>
        <v>2052</v>
      </c>
      <c r="L85" s="2"/>
      <c r="M85" s="2"/>
      <c r="N85" s="2"/>
      <c r="O85" s="2"/>
    </row>
    <row r="86" customFormat="false" ht="35.05" hidden="false" customHeight="false" outlineLevel="0" collapsed="false">
      <c r="A86" s="13" t="n">
        <v>91992</v>
      </c>
      <c r="B86" s="13" t="s">
        <v>158</v>
      </c>
      <c r="C86" s="14" t="s">
        <v>159</v>
      </c>
      <c r="D86" s="15" t="s">
        <v>75</v>
      </c>
      <c r="E86" s="21" t="n">
        <v>28</v>
      </c>
      <c r="F86" s="16" t="n">
        <v>35.74</v>
      </c>
      <c r="G86" s="16" t="n">
        <f aca="false">(F86*1.25)</f>
        <v>44.675</v>
      </c>
      <c r="H86" s="17" t="n">
        <f aca="false">J86*0.6</f>
        <v>750.624</v>
      </c>
      <c r="I86" s="17" t="n">
        <f aca="false">J86*0.4</f>
        <v>500.416</v>
      </c>
      <c r="J86" s="17" t="n">
        <f aca="false">ROUND(E86,2)*(ROUND(G86,2))</f>
        <v>1251.04</v>
      </c>
      <c r="L86" s="2"/>
      <c r="M86" s="2"/>
      <c r="N86" s="2"/>
      <c r="O86" s="2"/>
    </row>
    <row r="87" customFormat="false" ht="35.05" hidden="false" customHeight="false" outlineLevel="0" collapsed="false">
      <c r="A87" s="13" t="n">
        <v>91940</v>
      </c>
      <c r="B87" s="13" t="s">
        <v>160</v>
      </c>
      <c r="C87" s="14" t="s">
        <v>161</v>
      </c>
      <c r="D87" s="15" t="s">
        <v>75</v>
      </c>
      <c r="E87" s="21" t="n">
        <v>28</v>
      </c>
      <c r="F87" s="16" t="n">
        <v>13.69</v>
      </c>
      <c r="G87" s="16" t="n">
        <f aca="false">(F87*1.25)</f>
        <v>17.1125</v>
      </c>
      <c r="H87" s="17" t="n">
        <f aca="false">J87*0.6</f>
        <v>287.448</v>
      </c>
      <c r="I87" s="17" t="n">
        <f aca="false">J87*0.4</f>
        <v>191.632</v>
      </c>
      <c r="J87" s="17" t="n">
        <f aca="false">ROUND(E87,2)*(ROUND(G87,2))</f>
        <v>479.08</v>
      </c>
      <c r="L87" s="2"/>
      <c r="M87" s="2"/>
      <c r="N87" s="2"/>
      <c r="O87" s="2"/>
    </row>
    <row r="88" customFormat="false" ht="35.05" hidden="false" customHeight="false" outlineLevel="0" collapsed="false">
      <c r="A88" s="13" t="s">
        <v>162</v>
      </c>
      <c r="B88" s="13" t="s">
        <v>163</v>
      </c>
      <c r="C88" s="14" t="s">
        <v>164</v>
      </c>
      <c r="D88" s="15" t="s">
        <v>75</v>
      </c>
      <c r="E88" s="21" t="n">
        <v>1</v>
      </c>
      <c r="F88" s="16" t="n">
        <v>401.32</v>
      </c>
      <c r="G88" s="16" t="n">
        <f aca="false">(F88*1.25)</f>
        <v>501.65</v>
      </c>
      <c r="H88" s="17" t="n">
        <f aca="false">J88*0.6</f>
        <v>300.99</v>
      </c>
      <c r="I88" s="17" t="n">
        <f aca="false">J88*0.4</f>
        <v>200.66</v>
      </c>
      <c r="J88" s="17" t="n">
        <f aca="false">ROUND(E88,2)*(ROUND(G88,2))</f>
        <v>501.65</v>
      </c>
      <c r="L88" s="2"/>
      <c r="M88" s="2"/>
      <c r="N88" s="2"/>
      <c r="O88" s="2"/>
    </row>
    <row r="89" customFormat="false" ht="35.05" hidden="false" customHeight="false" outlineLevel="0" collapsed="false">
      <c r="A89" s="13" t="n">
        <v>93655</v>
      </c>
      <c r="B89" s="13" t="s">
        <v>165</v>
      </c>
      <c r="C89" s="14" t="s">
        <v>166</v>
      </c>
      <c r="D89" s="15" t="s">
        <v>75</v>
      </c>
      <c r="E89" s="21" t="n">
        <v>6</v>
      </c>
      <c r="F89" s="16" t="n">
        <v>13.29</v>
      </c>
      <c r="G89" s="16" t="n">
        <f aca="false">(F89*1.25)</f>
        <v>16.6125</v>
      </c>
      <c r="H89" s="17" t="n">
        <f aca="false">J89*0.6</f>
        <v>59.796</v>
      </c>
      <c r="I89" s="17" t="n">
        <f aca="false">J89*0.4</f>
        <v>39.864</v>
      </c>
      <c r="J89" s="17" t="n">
        <f aca="false">ROUND(E89,2)*(ROUND(G89,2))</f>
        <v>99.66</v>
      </c>
      <c r="L89" s="2"/>
      <c r="M89" s="2"/>
      <c r="N89" s="2"/>
      <c r="O89" s="2"/>
    </row>
    <row r="90" customFormat="false" ht="13.8" hidden="false" customHeight="false" outlineLevel="0" collapsed="false">
      <c r="A90" s="18"/>
      <c r="B90" s="18"/>
      <c r="C90" s="18"/>
      <c r="D90" s="18"/>
      <c r="E90" s="18"/>
      <c r="F90" s="16"/>
      <c r="G90" s="18"/>
      <c r="H90" s="18"/>
      <c r="I90" s="19" t="s">
        <v>27</v>
      </c>
      <c r="J90" s="20" t="n">
        <f aca="false">SUM(J65:J89)</f>
        <v>48658.34</v>
      </c>
      <c r="L90" s="2"/>
      <c r="M90" s="2"/>
      <c r="N90" s="2"/>
      <c r="O90" s="2"/>
    </row>
    <row r="91" customFormat="false" ht="13.8" hidden="false" customHeight="true" outlineLevel="0" collapsed="false">
      <c r="A91" s="11" t="s">
        <v>167</v>
      </c>
      <c r="B91" s="11"/>
      <c r="C91" s="11"/>
      <c r="D91" s="11"/>
      <c r="E91" s="11"/>
      <c r="F91" s="16"/>
      <c r="G91" s="11"/>
      <c r="H91" s="11"/>
      <c r="I91" s="11"/>
      <c r="J91" s="11"/>
      <c r="L91" s="2"/>
      <c r="M91" s="2"/>
      <c r="N91" s="2"/>
      <c r="O91" s="2"/>
    </row>
    <row r="92" customFormat="false" ht="68.65" hidden="false" customHeight="false" outlineLevel="0" collapsed="false">
      <c r="A92" s="13" t="s">
        <v>168</v>
      </c>
      <c r="B92" s="13" t="s">
        <v>169</v>
      </c>
      <c r="C92" s="14" t="s">
        <v>170</v>
      </c>
      <c r="D92" s="15" t="s">
        <v>75</v>
      </c>
      <c r="E92" s="21" t="n">
        <v>1</v>
      </c>
      <c r="F92" s="16" t="n">
        <v>6587.31</v>
      </c>
      <c r="G92" s="16" t="n">
        <f aca="false">(F92*1.25)</f>
        <v>8234.1375</v>
      </c>
      <c r="H92" s="17" t="n">
        <f aca="false">J92*0.6</f>
        <v>4940.484</v>
      </c>
      <c r="I92" s="17" t="n">
        <f aca="false">J92*0.4</f>
        <v>3293.656</v>
      </c>
      <c r="J92" s="17" t="n">
        <f aca="false">ROUND(E92,2)*(ROUND(G92,2))</f>
        <v>8234.14</v>
      </c>
      <c r="L92" s="2"/>
      <c r="M92" s="2"/>
      <c r="N92" s="2"/>
      <c r="O92" s="2"/>
    </row>
    <row r="93" customFormat="false" ht="68.65" hidden="false" customHeight="false" outlineLevel="0" collapsed="false">
      <c r="A93" s="13" t="s">
        <v>171</v>
      </c>
      <c r="B93" s="13" t="s">
        <v>172</v>
      </c>
      <c r="C93" s="14" t="s">
        <v>173</v>
      </c>
      <c r="D93" s="15" t="s">
        <v>75</v>
      </c>
      <c r="E93" s="21" t="n">
        <v>1</v>
      </c>
      <c r="F93" s="16" t="n">
        <v>3999.07</v>
      </c>
      <c r="G93" s="16" t="n">
        <f aca="false">(F93*1.25)</f>
        <v>4998.8375</v>
      </c>
      <c r="H93" s="17" t="n">
        <f aca="false">J93*0.6</f>
        <v>2999.304</v>
      </c>
      <c r="I93" s="17" t="n">
        <f aca="false">J93*0.4</f>
        <v>1999.536</v>
      </c>
      <c r="J93" s="17" t="n">
        <f aca="false">ROUND(E93,2)*(ROUND(G93,2))</f>
        <v>4998.84</v>
      </c>
      <c r="L93" s="2"/>
      <c r="M93" s="2"/>
      <c r="N93" s="2"/>
      <c r="O93" s="2"/>
    </row>
    <row r="94" customFormat="false" ht="23.85" hidden="false" customHeight="false" outlineLevel="0" collapsed="false">
      <c r="A94" s="13" t="n">
        <v>99811</v>
      </c>
      <c r="B94" s="13" t="s">
        <v>174</v>
      </c>
      <c r="C94" s="14" t="s">
        <v>175</v>
      </c>
      <c r="D94" s="15" t="s">
        <v>23</v>
      </c>
      <c r="E94" s="21" t="n">
        <v>775.5</v>
      </c>
      <c r="F94" s="16" t="n">
        <v>3.1</v>
      </c>
      <c r="G94" s="16" t="n">
        <f aca="false">(F94*1.25)</f>
        <v>3.875</v>
      </c>
      <c r="H94" s="17" t="n">
        <f aca="false">J94*0.6</f>
        <v>1805.364</v>
      </c>
      <c r="I94" s="17" t="n">
        <f aca="false">J94*0.4</f>
        <v>1203.576</v>
      </c>
      <c r="J94" s="17" t="n">
        <f aca="false">ROUND(E94,2)*(ROUND(G94,2))</f>
        <v>3008.94</v>
      </c>
      <c r="L94" s="2"/>
      <c r="M94" s="2"/>
      <c r="N94" s="2"/>
      <c r="O94" s="2"/>
    </row>
    <row r="95" customFormat="false" ht="23.85" hidden="false" customHeight="false" outlineLevel="0" collapsed="false">
      <c r="A95" s="10" t="s">
        <v>49</v>
      </c>
      <c r="B95" s="13" t="s">
        <v>176</v>
      </c>
      <c r="C95" s="14" t="s">
        <v>177</v>
      </c>
      <c r="D95" s="13" t="s">
        <v>75</v>
      </c>
      <c r="E95" s="28" t="n">
        <v>2</v>
      </c>
      <c r="F95" s="16" t="n">
        <f aca="false">180+(180*0.4)</f>
        <v>252</v>
      </c>
      <c r="G95" s="16" t="n">
        <f aca="false">(F95*1.25)</f>
        <v>315</v>
      </c>
      <c r="H95" s="17" t="n">
        <f aca="false">J95*0.6</f>
        <v>378</v>
      </c>
      <c r="I95" s="17" t="n">
        <f aca="false">J95*0.4</f>
        <v>252</v>
      </c>
      <c r="J95" s="17" t="n">
        <f aca="false">ROUND(E95,2)*(ROUND(G95,2))</f>
        <v>630</v>
      </c>
      <c r="L95" s="2"/>
      <c r="M95" s="2"/>
      <c r="N95" s="2"/>
      <c r="O95" s="2"/>
    </row>
    <row r="96" customFormat="false" ht="13.8" hidden="false" customHeight="false" outlineLevel="0" collapsed="false">
      <c r="A96" s="29"/>
      <c r="B96" s="29"/>
      <c r="C96" s="29"/>
      <c r="D96" s="29"/>
      <c r="E96" s="29"/>
      <c r="F96" s="16"/>
      <c r="G96" s="29"/>
      <c r="H96" s="29"/>
      <c r="I96" s="30" t="s">
        <v>27</v>
      </c>
      <c r="J96" s="31" t="n">
        <f aca="false">SUM(J92:J95)</f>
        <v>16871.92</v>
      </c>
      <c r="L96" s="2" t="s">
        <v>178</v>
      </c>
      <c r="M96" s="2"/>
      <c r="N96" s="2"/>
      <c r="O96" s="2"/>
    </row>
    <row r="97" customFormat="false" ht="13.8" hidden="false" customHeight="true" outlineLevel="0" collapsed="false">
      <c r="A97" s="11" t="s">
        <v>179</v>
      </c>
      <c r="B97" s="11"/>
      <c r="C97" s="11"/>
      <c r="D97" s="11"/>
      <c r="E97" s="11"/>
      <c r="F97" s="16"/>
      <c r="G97" s="11"/>
      <c r="H97" s="11"/>
      <c r="I97" s="11"/>
      <c r="J97" s="11"/>
      <c r="L97" s="2"/>
      <c r="M97" s="2"/>
      <c r="N97" s="2"/>
      <c r="O97" s="2"/>
    </row>
    <row r="98" customFormat="false" ht="23.85" hidden="false" customHeight="false" outlineLevel="0" collapsed="false">
      <c r="A98" s="13" t="n">
        <v>100305</v>
      </c>
      <c r="B98" s="32" t="s">
        <v>180</v>
      </c>
      <c r="C98" s="14" t="s">
        <v>181</v>
      </c>
      <c r="D98" s="13" t="s">
        <v>94</v>
      </c>
      <c r="E98" s="28" t="n">
        <f aca="false">3*4*4</f>
        <v>48</v>
      </c>
      <c r="F98" s="16" t="n">
        <v>102.01</v>
      </c>
      <c r="G98" s="16" t="n">
        <f aca="false">(F98*1.25)</f>
        <v>127.5125</v>
      </c>
      <c r="H98" s="17" t="n">
        <f aca="false">J98*0.6</f>
        <v>3672.288</v>
      </c>
      <c r="I98" s="17" t="n">
        <f aca="false">J98*0.4</f>
        <v>2448.192</v>
      </c>
      <c r="J98" s="17" t="n">
        <f aca="false">ROUND(E98,2)*(ROUND(G98,2))</f>
        <v>6120.48</v>
      </c>
      <c r="L98" s="2"/>
      <c r="M98" s="2"/>
      <c r="N98" s="2"/>
      <c r="O98" s="2"/>
    </row>
    <row r="99" customFormat="false" ht="23.85" hidden="false" customHeight="false" outlineLevel="0" collapsed="false">
      <c r="A99" s="13" t="n">
        <v>90780</v>
      </c>
      <c r="B99" s="32" t="s">
        <v>182</v>
      </c>
      <c r="C99" s="14" t="s">
        <v>183</v>
      </c>
      <c r="D99" s="13" t="s">
        <v>94</v>
      </c>
      <c r="E99" s="28" t="n">
        <f aca="false">(44*4)</f>
        <v>176</v>
      </c>
      <c r="F99" s="16" t="n">
        <v>72.1</v>
      </c>
      <c r="G99" s="16" t="n">
        <f aca="false">(F99*1.25)</f>
        <v>90.125</v>
      </c>
      <c r="H99" s="17" t="n">
        <f aca="false">J99*0.6</f>
        <v>9517.728</v>
      </c>
      <c r="I99" s="17" t="n">
        <f aca="false">J99*0.4</f>
        <v>6345.152</v>
      </c>
      <c r="J99" s="17" t="n">
        <f aca="false">ROUND(E99,2)*(ROUND(G99,2))</f>
        <v>15862.88</v>
      </c>
      <c r="L99" s="2"/>
      <c r="M99" s="2"/>
      <c r="N99" s="2"/>
      <c r="O99" s="2"/>
    </row>
    <row r="100" customFormat="false" ht="13.8" hidden="false" customHeight="false" outlineLevel="0" collapsed="false">
      <c r="A100" s="29"/>
      <c r="B100" s="29"/>
      <c r="C100" s="29"/>
      <c r="D100" s="29"/>
      <c r="E100" s="29"/>
      <c r="F100" s="29"/>
      <c r="G100" s="29"/>
      <c r="H100" s="29"/>
      <c r="I100" s="30" t="s">
        <v>27</v>
      </c>
      <c r="J100" s="31" t="n">
        <f aca="false">SUM(J98:J99)</f>
        <v>21983.36</v>
      </c>
      <c r="K100" s="33"/>
      <c r="L100" s="2"/>
      <c r="M100" s="2"/>
      <c r="N100" s="2"/>
      <c r="O100" s="2"/>
    </row>
    <row r="101" customFormat="false" ht="13.8" hidden="false" customHeight="false" outlineLevel="0" collapsed="false">
      <c r="A101" s="34" t="s">
        <v>184</v>
      </c>
      <c r="B101" s="34"/>
      <c r="C101" s="34"/>
      <c r="D101" s="34"/>
      <c r="E101" s="34"/>
      <c r="F101" s="34"/>
      <c r="G101" s="34"/>
      <c r="H101" s="34"/>
      <c r="I101" s="34"/>
      <c r="J101" s="35" t="n">
        <f aca="false">J100+J96+J90+J63+J51+J42+J36+J32+J27+J19</f>
        <v>621563.596</v>
      </c>
      <c r="L101" s="2"/>
      <c r="M101" s="2"/>
      <c r="N101" s="2"/>
      <c r="O101" s="2"/>
    </row>
    <row r="102" customFormat="false" ht="13.8" hidden="false" customHeight="false" outlineLevel="0" collapsed="false">
      <c r="A102" s="36"/>
      <c r="B102" s="36"/>
      <c r="C102" s="36"/>
      <c r="D102" s="36"/>
      <c r="E102" s="36"/>
      <c r="F102" s="36"/>
      <c r="G102" s="36"/>
      <c r="H102" s="37" t="s">
        <v>185</v>
      </c>
      <c r="I102" s="37"/>
      <c r="J102" s="38" t="n">
        <f aca="false">SUM(H17:H99)</f>
        <v>404590.3736</v>
      </c>
      <c r="L102" s="2"/>
      <c r="M102" s="2"/>
      <c r="N102" s="2"/>
      <c r="O102" s="2"/>
    </row>
    <row r="103" customFormat="false" ht="13.8" hidden="false" customHeight="false" outlineLevel="0" collapsed="false">
      <c r="A103" s="36"/>
      <c r="B103" s="36"/>
      <c r="C103" s="36"/>
      <c r="D103" s="36"/>
      <c r="E103" s="36"/>
      <c r="F103" s="36"/>
      <c r="G103" s="36"/>
      <c r="H103" s="37" t="s">
        <v>186</v>
      </c>
      <c r="I103" s="37"/>
      <c r="J103" s="38" t="n">
        <f aca="false">SUM(I17:I99)+0.01</f>
        <v>216973.2324</v>
      </c>
      <c r="L103" s="2"/>
      <c r="M103" s="2"/>
      <c r="N103" s="2"/>
      <c r="O103" s="2"/>
    </row>
    <row r="104" customFormat="false" ht="15" hidden="false" customHeight="true" outlineLevel="0" collapsed="false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L104" s="2"/>
      <c r="M104" s="2"/>
      <c r="N104" s="2"/>
      <c r="O104" s="2"/>
    </row>
    <row r="105" customFormat="false" ht="13.8" hidden="false" customHeight="false" outlineLevel="0" collapsed="false">
      <c r="A105" s="40" t="s">
        <v>187</v>
      </c>
      <c r="B105" s="40"/>
      <c r="C105" s="40"/>
      <c r="D105" s="40"/>
      <c r="E105" s="40"/>
      <c r="F105" s="40"/>
      <c r="G105" s="40"/>
      <c r="H105" s="40"/>
      <c r="I105" s="40"/>
      <c r="J105" s="40"/>
      <c r="L105" s="2"/>
      <c r="M105" s="2"/>
      <c r="N105" s="2"/>
      <c r="O105" s="2"/>
    </row>
    <row r="106" customFormat="false" ht="13.8" hidden="false" customHeight="false" outlineLevel="0" collapsed="false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L106" s="2"/>
      <c r="M106" s="2"/>
      <c r="N106" s="2"/>
      <c r="O106" s="2"/>
    </row>
    <row r="107" customFormat="false" ht="13.8" hidden="false" customHeight="false" outlineLevel="0" collapsed="false">
      <c r="A107" s="41"/>
      <c r="B107" s="41"/>
      <c r="C107" s="42" t="s">
        <v>188</v>
      </c>
      <c r="D107" s="43"/>
      <c r="E107" s="43"/>
      <c r="F107" s="41"/>
      <c r="G107" s="42"/>
      <c r="H107" s="42" t="s">
        <v>188</v>
      </c>
      <c r="I107" s="43"/>
      <c r="J107" s="41"/>
      <c r="L107" s="2"/>
      <c r="M107" s="2"/>
      <c r="N107" s="2"/>
      <c r="O107" s="2"/>
    </row>
    <row r="108" customFormat="false" ht="13.8" hidden="false" customHeight="false" outlineLevel="0" collapsed="false">
      <c r="A108" s="41"/>
      <c r="B108" s="41"/>
      <c r="C108" s="43" t="s">
        <v>189</v>
      </c>
      <c r="D108" s="43"/>
      <c r="E108" s="43"/>
      <c r="F108" s="41"/>
      <c r="G108" s="43"/>
      <c r="H108" s="43" t="s">
        <v>190</v>
      </c>
      <c r="I108" s="43"/>
      <c r="J108" s="41"/>
      <c r="L108" s="2"/>
      <c r="M108" s="2"/>
      <c r="N108" s="2"/>
      <c r="O108" s="2"/>
    </row>
    <row r="109" customFormat="false" ht="13.8" hidden="false" customHeight="false" outlineLevel="0" collapsed="false">
      <c r="A109" s="41"/>
      <c r="B109" s="41"/>
      <c r="C109" s="43" t="s">
        <v>191</v>
      </c>
      <c r="D109" s="41"/>
      <c r="E109" s="41"/>
      <c r="F109" s="41"/>
      <c r="G109" s="43"/>
      <c r="H109" s="43" t="s">
        <v>192</v>
      </c>
      <c r="I109" s="41"/>
      <c r="J109" s="41"/>
      <c r="L109" s="2"/>
      <c r="M109" s="2"/>
      <c r="N109" s="2"/>
      <c r="O109" s="2"/>
    </row>
    <row r="110" customFormat="false" ht="13.8" hidden="false" customHeight="false" outlineLevel="0" collapsed="false">
      <c r="L110" s="2"/>
      <c r="M110" s="2"/>
      <c r="N110" s="2"/>
      <c r="O110" s="2"/>
    </row>
    <row r="111" customFormat="false" ht="13.8" hidden="false" customHeight="false" outlineLevel="0" collapsed="false">
      <c r="L111" s="2"/>
      <c r="M111" s="2"/>
      <c r="N111" s="2"/>
      <c r="O111" s="2"/>
    </row>
    <row r="112" customFormat="false" ht="13.8" hidden="false" customHeight="false" outlineLevel="0" collapsed="false">
      <c r="L112" s="2"/>
      <c r="M112" s="2"/>
      <c r="N112" s="2"/>
      <c r="O112" s="2"/>
    </row>
    <row r="113" customFormat="false" ht="13.8" hidden="false" customHeight="false" outlineLevel="0" collapsed="false">
      <c r="L113" s="2"/>
      <c r="M113" s="2"/>
      <c r="N113" s="2"/>
      <c r="O113" s="2"/>
    </row>
    <row r="114" customFormat="false" ht="13.8" hidden="false" customHeight="false" outlineLevel="0" collapsed="false">
      <c r="L114" s="2"/>
      <c r="M114" s="2"/>
      <c r="N114" s="2"/>
      <c r="O114" s="2"/>
    </row>
    <row r="115" customFormat="false" ht="13.8" hidden="false" customHeight="false" outlineLevel="0" collapsed="false">
      <c r="L115" s="2"/>
      <c r="M115" s="2"/>
      <c r="N115" s="2"/>
      <c r="O115" s="2"/>
    </row>
    <row r="116" customFormat="false" ht="15" hidden="false" customHeight="false" outlineLevel="0" collapsed="false">
      <c r="L116" s="2"/>
      <c r="M116" s="2"/>
      <c r="N116" s="2"/>
      <c r="O116" s="2"/>
    </row>
    <row r="118" customFormat="false" ht="20.25" hidden="false" customHeight="true" outlineLevel="0" collapsed="false"/>
    <row r="126" customFormat="false" ht="48.75" hidden="false" customHeight="true" outlineLevel="0" collapsed="false">
      <c r="L126" s="2"/>
      <c r="M126" s="2"/>
      <c r="N126" s="2"/>
      <c r="O126" s="2"/>
    </row>
    <row r="127" customFormat="false" ht="15" hidden="false" customHeight="false" outlineLevel="0" collapsed="false">
      <c r="L127" s="2"/>
      <c r="M127" s="2"/>
      <c r="N127" s="2"/>
      <c r="O127" s="2"/>
    </row>
    <row r="128" customFormat="false" ht="15" hidden="false" customHeight="false" outlineLevel="0" collapsed="false">
      <c r="L128" s="2"/>
      <c r="M128" s="2"/>
      <c r="N128" s="2"/>
      <c r="O128" s="2"/>
    </row>
    <row r="129" customFormat="false" ht="15" hidden="false" customHeight="false" outlineLevel="0" collapsed="false">
      <c r="L129" s="2"/>
      <c r="M129" s="2"/>
      <c r="N129" s="2"/>
      <c r="O129" s="2"/>
    </row>
    <row r="130" customFormat="false" ht="42.75" hidden="false" customHeight="true" outlineLevel="0" collapsed="false">
      <c r="L130" s="2"/>
      <c r="M130" s="2"/>
      <c r="N130" s="2"/>
      <c r="O130" s="2"/>
    </row>
    <row r="131" customFormat="false" ht="45" hidden="false" customHeight="true" outlineLevel="0" collapsed="false">
      <c r="L131" s="2"/>
      <c r="M131" s="2"/>
      <c r="N131" s="2"/>
      <c r="O131" s="2"/>
    </row>
    <row r="132" customFormat="false" ht="15" hidden="false" customHeight="false" outlineLevel="0" collapsed="false">
      <c r="L132" s="2"/>
      <c r="M132" s="2"/>
      <c r="N132" s="2"/>
      <c r="O132" s="2"/>
    </row>
    <row r="133" customFormat="false" ht="15" hidden="false" customHeight="false" outlineLevel="0" collapsed="false">
      <c r="L133" s="2"/>
      <c r="M133" s="2"/>
      <c r="N133" s="2"/>
      <c r="O133" s="2"/>
    </row>
    <row r="134" customFormat="false" ht="15" hidden="false" customHeight="false" outlineLevel="0" collapsed="false">
      <c r="L134" s="2"/>
      <c r="M134" s="2"/>
      <c r="N134" s="2"/>
      <c r="O134" s="2"/>
    </row>
    <row r="135" customFormat="false" ht="54" hidden="false" customHeight="true" outlineLevel="0" collapsed="false">
      <c r="L135" s="2"/>
      <c r="M135" s="2"/>
      <c r="N135" s="2"/>
      <c r="O135" s="2"/>
    </row>
    <row r="136" customFormat="false" ht="36" hidden="false" customHeight="true" outlineLevel="0" collapsed="false">
      <c r="L136" s="2"/>
      <c r="M136" s="2"/>
      <c r="N136" s="2"/>
      <c r="O136" s="2"/>
    </row>
    <row r="137" customFormat="false" ht="15" hidden="false" customHeight="false" outlineLevel="0" collapsed="false">
      <c r="L137" s="2"/>
      <c r="M137" s="2"/>
      <c r="N137" s="2"/>
      <c r="O137" s="2"/>
    </row>
    <row r="138" customFormat="false" ht="15" hidden="false" customHeight="false" outlineLevel="0" collapsed="false">
      <c r="L138" s="2"/>
      <c r="M138" s="2"/>
      <c r="N138" s="2"/>
      <c r="O138" s="2"/>
    </row>
    <row r="139" customFormat="false" ht="15" hidden="false" customHeight="false" outlineLevel="0" collapsed="false">
      <c r="L139" s="2"/>
      <c r="M139" s="2"/>
      <c r="N139" s="2"/>
      <c r="O139" s="2"/>
    </row>
    <row r="140" customFormat="false" ht="15" hidden="false" customHeight="false" outlineLevel="0" collapsed="false">
      <c r="L140" s="2"/>
      <c r="M140" s="2"/>
      <c r="N140" s="2"/>
      <c r="O140" s="2"/>
    </row>
    <row r="141" customFormat="false" ht="53.25" hidden="false" customHeight="true" outlineLevel="0" collapsed="false">
      <c r="L141" s="2"/>
      <c r="M141" s="2"/>
      <c r="N141" s="2"/>
      <c r="O141" s="2"/>
    </row>
    <row r="142" customFormat="false" ht="15" hidden="false" customHeight="false" outlineLevel="0" collapsed="false">
      <c r="L142" s="2"/>
      <c r="M142" s="2"/>
      <c r="N142" s="2"/>
      <c r="O142" s="2"/>
    </row>
    <row r="143" customFormat="false" ht="15" hidden="false" customHeight="false" outlineLevel="0" collapsed="false">
      <c r="L143" s="2"/>
      <c r="M143" s="2"/>
      <c r="N143" s="2"/>
      <c r="O143" s="2"/>
    </row>
    <row r="144" customFormat="false" ht="53.25" hidden="false" customHeight="true" outlineLevel="0" collapsed="false">
      <c r="L144" s="2"/>
      <c r="M144" s="2"/>
      <c r="N144" s="2"/>
      <c r="O144" s="2"/>
    </row>
    <row r="145" customFormat="false" ht="15" hidden="false" customHeight="false" outlineLevel="0" collapsed="false">
      <c r="L145" s="2"/>
      <c r="M145" s="2"/>
      <c r="N145" s="2"/>
      <c r="O145" s="2"/>
    </row>
    <row r="146" customFormat="false" ht="15" hidden="false" customHeight="false" outlineLevel="0" collapsed="false">
      <c r="L146" s="2"/>
      <c r="M146" s="2"/>
      <c r="N146" s="2"/>
      <c r="O146" s="2"/>
    </row>
    <row r="147" customFormat="false" ht="15" hidden="false" customHeight="false" outlineLevel="0" collapsed="false">
      <c r="L147" s="2"/>
      <c r="M147" s="2"/>
      <c r="N147" s="2"/>
      <c r="O147" s="2"/>
    </row>
    <row r="148" customFormat="false" ht="15" hidden="false" customHeight="false" outlineLevel="0" collapsed="false">
      <c r="L148" s="2"/>
      <c r="M148" s="2"/>
      <c r="N148" s="2"/>
      <c r="O148" s="2"/>
    </row>
    <row r="149" customFormat="false" ht="15" hidden="false" customHeight="false" outlineLevel="0" collapsed="false">
      <c r="L149" s="2"/>
      <c r="M149" s="2"/>
      <c r="N149" s="2"/>
      <c r="O149" s="2"/>
    </row>
    <row r="150" customFormat="false" ht="15" hidden="false" customHeight="false" outlineLevel="0" collapsed="false">
      <c r="L150" s="2"/>
      <c r="M150" s="2"/>
      <c r="N150" s="2"/>
      <c r="O150" s="2"/>
    </row>
    <row r="151" customFormat="false" ht="15" hidden="false" customHeight="false" outlineLevel="0" collapsed="false">
      <c r="L151" s="2"/>
      <c r="M151" s="2"/>
      <c r="N151" s="2"/>
      <c r="O151" s="2"/>
    </row>
    <row r="152" customFormat="false" ht="15" hidden="false" customHeight="false" outlineLevel="0" collapsed="false">
      <c r="L152" s="2"/>
      <c r="M152" s="2"/>
      <c r="N152" s="2"/>
      <c r="O152" s="2"/>
    </row>
    <row r="153" customFormat="false" ht="83.25" hidden="false" customHeight="true" outlineLevel="0" collapsed="false">
      <c r="L153" s="2"/>
      <c r="M153" s="2"/>
      <c r="N153" s="2"/>
      <c r="O153" s="2"/>
    </row>
    <row r="154" customFormat="false" ht="15" hidden="false" customHeight="false" outlineLevel="0" collapsed="false">
      <c r="L154" s="2"/>
      <c r="M154" s="2"/>
      <c r="N154" s="2"/>
      <c r="O154" s="2"/>
    </row>
    <row r="155" customFormat="false" ht="15" hidden="false" customHeight="false" outlineLevel="0" collapsed="false">
      <c r="L155" s="2"/>
      <c r="M155" s="2"/>
      <c r="N155" s="2"/>
      <c r="O155" s="2"/>
    </row>
    <row r="156" customFormat="false" ht="15" hidden="false" customHeight="false" outlineLevel="0" collapsed="false">
      <c r="L156" s="2"/>
      <c r="M156" s="2"/>
      <c r="N156" s="2"/>
      <c r="O156" s="2"/>
    </row>
    <row r="157" customFormat="false" ht="45.75" hidden="false" customHeight="true" outlineLevel="0" collapsed="false">
      <c r="L157" s="2"/>
      <c r="M157" s="2"/>
      <c r="N157" s="2"/>
      <c r="O157" s="2"/>
    </row>
    <row r="158" customFormat="false" ht="45" hidden="false" customHeight="true" outlineLevel="0" collapsed="false">
      <c r="L158" s="2"/>
      <c r="M158" s="2"/>
      <c r="N158" s="2"/>
      <c r="O158" s="2"/>
    </row>
    <row r="159" customFormat="false" ht="15" hidden="false" customHeight="false" outlineLevel="0" collapsed="false">
      <c r="L159" s="2"/>
      <c r="M159" s="2"/>
      <c r="N159" s="2"/>
      <c r="O159" s="2"/>
    </row>
    <row r="160" customFormat="false" ht="15" hidden="false" customHeight="false" outlineLevel="0" collapsed="false">
      <c r="L160" s="2"/>
      <c r="M160" s="2"/>
      <c r="N160" s="2"/>
      <c r="O160" s="2"/>
    </row>
    <row r="161" customFormat="false" ht="15" hidden="false" customHeight="false" outlineLevel="0" collapsed="false">
      <c r="L161" s="2"/>
      <c r="M161" s="2"/>
      <c r="N161" s="2"/>
      <c r="O161" s="2"/>
    </row>
    <row r="162" customFormat="false" ht="15" hidden="false" customHeight="false" outlineLevel="0" collapsed="false">
      <c r="L162" s="2"/>
      <c r="M162" s="2"/>
      <c r="N162" s="2"/>
      <c r="O162" s="2"/>
    </row>
    <row r="163" customFormat="false" ht="15" hidden="false" customHeight="false" outlineLevel="0" collapsed="false">
      <c r="L163" s="2"/>
      <c r="M163" s="2"/>
      <c r="N163" s="2"/>
      <c r="O163" s="2"/>
    </row>
    <row r="164" customFormat="false" ht="15" hidden="false" customHeight="false" outlineLevel="0" collapsed="false">
      <c r="L164" s="2"/>
      <c r="M164" s="2"/>
      <c r="N164" s="2"/>
      <c r="O164" s="2"/>
    </row>
    <row r="165" customFormat="false" ht="15" hidden="false" customHeight="false" outlineLevel="0" collapsed="false">
      <c r="L165" s="2"/>
      <c r="M165" s="2"/>
      <c r="N165" s="2"/>
      <c r="O165" s="2"/>
    </row>
    <row r="166" customFormat="false" ht="15" hidden="false" customHeight="false" outlineLevel="0" collapsed="false">
      <c r="L166" s="2"/>
      <c r="M166" s="2"/>
      <c r="N166" s="2"/>
      <c r="O166" s="2"/>
    </row>
    <row r="167" customFormat="false" ht="15" hidden="false" customHeight="false" outlineLevel="0" collapsed="false">
      <c r="L167" s="2"/>
      <c r="M167" s="2"/>
      <c r="N167" s="2"/>
      <c r="O167" s="2"/>
    </row>
    <row r="168" customFormat="false" ht="15" hidden="false" customHeight="false" outlineLevel="0" collapsed="false">
      <c r="L168" s="2"/>
      <c r="M168" s="2"/>
      <c r="N168" s="2"/>
      <c r="O168" s="2"/>
    </row>
    <row r="169" customFormat="false" ht="15" hidden="false" customHeight="false" outlineLevel="0" collapsed="false">
      <c r="L169" s="2"/>
      <c r="M169" s="2"/>
      <c r="N169" s="2"/>
      <c r="O169" s="2"/>
    </row>
    <row r="170" customFormat="false" ht="15" hidden="false" customHeight="false" outlineLevel="0" collapsed="false">
      <c r="L170" s="2"/>
      <c r="M170" s="2"/>
      <c r="N170" s="2"/>
      <c r="O170" s="2"/>
    </row>
    <row r="171" customFormat="false" ht="15" hidden="false" customHeight="false" outlineLevel="0" collapsed="false">
      <c r="L171" s="2"/>
      <c r="M171" s="2"/>
      <c r="N171" s="2"/>
      <c r="O171" s="2"/>
    </row>
    <row r="172" customFormat="false" ht="15" hidden="false" customHeight="false" outlineLevel="0" collapsed="false">
      <c r="L172" s="2"/>
      <c r="M172" s="2"/>
      <c r="N172" s="2"/>
      <c r="O172" s="2"/>
    </row>
    <row r="173" customFormat="false" ht="15" hidden="false" customHeight="false" outlineLevel="0" collapsed="false">
      <c r="L173" s="2"/>
      <c r="M173" s="2"/>
      <c r="N173" s="2"/>
      <c r="O173" s="2"/>
    </row>
    <row r="174" customFormat="false" ht="15" hidden="false" customHeight="false" outlineLevel="0" collapsed="false">
      <c r="L174" s="2"/>
      <c r="M174" s="2"/>
      <c r="N174" s="2"/>
      <c r="O174" s="2"/>
    </row>
    <row r="175" customFormat="false" ht="15" hidden="false" customHeight="false" outlineLevel="0" collapsed="false">
      <c r="L175" s="2"/>
      <c r="M175" s="2"/>
      <c r="N175" s="2"/>
      <c r="O175" s="2"/>
    </row>
    <row r="176" customFormat="false" ht="15" hidden="false" customHeight="false" outlineLevel="0" collapsed="false">
      <c r="L176" s="2"/>
      <c r="M176" s="2"/>
      <c r="N176" s="2"/>
      <c r="O176" s="2"/>
    </row>
    <row r="177" customFormat="false" ht="15" hidden="false" customHeight="false" outlineLevel="0" collapsed="false">
      <c r="L177" s="2"/>
      <c r="M177" s="2"/>
      <c r="N177" s="2"/>
      <c r="O177" s="2"/>
    </row>
    <row r="178" customFormat="false" ht="15" hidden="false" customHeight="false" outlineLevel="0" collapsed="false">
      <c r="L178" s="2"/>
      <c r="M178" s="2"/>
      <c r="N178" s="2"/>
      <c r="O178" s="2"/>
    </row>
    <row r="179" customFormat="false" ht="15" hidden="false" customHeight="false" outlineLevel="0" collapsed="false">
      <c r="L179" s="2"/>
      <c r="M179" s="2"/>
      <c r="N179" s="2"/>
      <c r="O179" s="2"/>
    </row>
    <row r="180" customFormat="false" ht="15" hidden="false" customHeight="false" outlineLevel="0" collapsed="false">
      <c r="L180" s="2"/>
      <c r="M180" s="2"/>
      <c r="N180" s="2"/>
      <c r="O180" s="2"/>
    </row>
    <row r="181" customFormat="false" ht="15" hidden="false" customHeight="false" outlineLevel="0" collapsed="false">
      <c r="L181" s="2"/>
      <c r="M181" s="2"/>
      <c r="N181" s="2"/>
      <c r="O181" s="2"/>
    </row>
    <row r="182" customFormat="false" ht="15" hidden="false" customHeight="false" outlineLevel="0" collapsed="false">
      <c r="L182" s="2"/>
      <c r="M182" s="2"/>
      <c r="N182" s="2"/>
      <c r="O182" s="2"/>
    </row>
    <row r="183" customFormat="false" ht="15" hidden="false" customHeight="false" outlineLevel="0" collapsed="false">
      <c r="L183" s="2"/>
      <c r="M183" s="2"/>
      <c r="N183" s="2"/>
      <c r="O183" s="2"/>
    </row>
    <row r="184" customFormat="false" ht="37.5" hidden="false" customHeight="true" outlineLevel="0" collapsed="false">
      <c r="L184" s="2"/>
      <c r="M184" s="2"/>
      <c r="N184" s="2"/>
      <c r="O184" s="2"/>
    </row>
    <row r="185" customFormat="false" ht="15" hidden="false" customHeight="false" outlineLevel="0" collapsed="false">
      <c r="L185" s="2"/>
      <c r="M185" s="2"/>
      <c r="N185" s="2"/>
      <c r="O185" s="2"/>
    </row>
    <row r="186" customFormat="false" ht="15" hidden="false" customHeight="false" outlineLevel="0" collapsed="false">
      <c r="L186" s="2"/>
      <c r="M186" s="2"/>
      <c r="N186" s="2"/>
      <c r="O186" s="2"/>
    </row>
    <row r="187" customFormat="false" ht="15" hidden="false" customHeight="false" outlineLevel="0" collapsed="false">
      <c r="L187" s="2"/>
      <c r="M187" s="2"/>
      <c r="N187" s="2"/>
      <c r="O187" s="2"/>
    </row>
    <row r="188" customFormat="false" ht="15" hidden="false" customHeight="false" outlineLevel="0" collapsed="false">
      <c r="L188" s="2"/>
      <c r="M188" s="2"/>
      <c r="N188" s="2"/>
      <c r="O188" s="2"/>
    </row>
    <row r="189" customFormat="false" ht="15" hidden="false" customHeight="false" outlineLevel="0" collapsed="false">
      <c r="L189" s="2"/>
      <c r="M189" s="2"/>
      <c r="N189" s="2"/>
      <c r="O189" s="2"/>
    </row>
    <row r="190" customFormat="false" ht="15" hidden="false" customHeight="false" outlineLevel="0" collapsed="false">
      <c r="L190" s="2"/>
      <c r="M190" s="2"/>
      <c r="N190" s="2"/>
      <c r="O190" s="2"/>
    </row>
    <row r="191" customFormat="false" ht="15" hidden="false" customHeight="false" outlineLevel="0" collapsed="false">
      <c r="L191" s="2"/>
      <c r="M191" s="2"/>
      <c r="N191" s="2"/>
      <c r="O191" s="2"/>
    </row>
    <row r="192" customFormat="false" ht="15" hidden="false" customHeight="false" outlineLevel="0" collapsed="false">
      <c r="L192" s="2"/>
      <c r="M192" s="2"/>
      <c r="N192" s="2"/>
      <c r="O192" s="2"/>
    </row>
    <row r="193" customFormat="false" ht="15" hidden="false" customHeight="false" outlineLevel="0" collapsed="false">
      <c r="L193" s="2"/>
      <c r="M193" s="2"/>
      <c r="N193" s="2"/>
      <c r="O193" s="2"/>
    </row>
    <row r="194" customFormat="false" ht="15" hidden="false" customHeight="false" outlineLevel="0" collapsed="false">
      <c r="L194" s="2"/>
      <c r="M194" s="2"/>
      <c r="N194" s="2"/>
      <c r="O194" s="2"/>
    </row>
    <row r="195" customFormat="false" ht="15" hidden="false" customHeight="false" outlineLevel="0" collapsed="false">
      <c r="L195" s="2"/>
      <c r="M195" s="2"/>
      <c r="N195" s="2"/>
      <c r="O195" s="2"/>
    </row>
    <row r="196" customFormat="false" ht="15" hidden="false" customHeight="false" outlineLevel="0" collapsed="false">
      <c r="L196" s="2"/>
      <c r="M196" s="2"/>
      <c r="N196" s="2"/>
      <c r="O196" s="2"/>
    </row>
    <row r="197" customFormat="false" ht="15" hidden="false" customHeight="false" outlineLevel="0" collapsed="false">
      <c r="L197" s="2"/>
      <c r="M197" s="2"/>
      <c r="N197" s="2"/>
      <c r="O197" s="2"/>
    </row>
    <row r="198" customFormat="false" ht="15" hidden="false" customHeight="false" outlineLevel="0" collapsed="false">
      <c r="L198" s="2"/>
      <c r="M198" s="2"/>
      <c r="N198" s="2"/>
      <c r="O198" s="2"/>
    </row>
    <row r="199" customFormat="false" ht="15" hidden="false" customHeight="false" outlineLevel="0" collapsed="false">
      <c r="L199" s="2"/>
      <c r="M199" s="2"/>
      <c r="N199" s="2"/>
      <c r="O199" s="2"/>
    </row>
    <row r="200" customFormat="false" ht="15" hidden="false" customHeight="false" outlineLevel="0" collapsed="false">
      <c r="L200" s="2"/>
      <c r="M200" s="2"/>
      <c r="N200" s="2"/>
      <c r="O200" s="2"/>
    </row>
    <row r="201" customFormat="false" ht="15" hidden="false" customHeight="false" outlineLevel="0" collapsed="false">
      <c r="L201" s="2"/>
      <c r="M201" s="2"/>
      <c r="N201" s="2"/>
      <c r="O201" s="2"/>
    </row>
    <row r="202" customFormat="false" ht="15" hidden="false" customHeight="false" outlineLevel="0" collapsed="false">
      <c r="L202" s="2"/>
      <c r="M202" s="2"/>
      <c r="N202" s="2"/>
      <c r="O202" s="2"/>
    </row>
    <row r="203" customFormat="false" ht="15" hidden="false" customHeight="false" outlineLevel="0" collapsed="false">
      <c r="L203" s="2"/>
      <c r="M203" s="2"/>
      <c r="N203" s="2"/>
      <c r="O203" s="2"/>
    </row>
    <row r="204" customFormat="false" ht="15" hidden="false" customHeight="false" outlineLevel="0" collapsed="false">
      <c r="L204" s="2"/>
      <c r="M204" s="2"/>
      <c r="N204" s="2"/>
      <c r="O204" s="2"/>
    </row>
    <row r="205" customFormat="false" ht="15" hidden="false" customHeight="false" outlineLevel="0" collapsed="false">
      <c r="L205" s="2"/>
      <c r="M205" s="2"/>
      <c r="N205" s="2"/>
      <c r="O205" s="2"/>
    </row>
    <row r="206" customFormat="false" ht="80.25" hidden="false" customHeight="true" outlineLevel="0" collapsed="false">
      <c r="L206" s="2"/>
      <c r="M206" s="2"/>
      <c r="N206" s="2"/>
      <c r="O206" s="2"/>
    </row>
    <row r="207" customFormat="false" ht="84" hidden="false" customHeight="true" outlineLevel="0" collapsed="false">
      <c r="L207" s="2"/>
      <c r="M207" s="2"/>
      <c r="N207" s="2"/>
      <c r="O207" s="2"/>
    </row>
    <row r="208" customFormat="false" ht="60" hidden="false" customHeight="true" outlineLevel="0" collapsed="false">
      <c r="L208" s="2"/>
      <c r="M208" s="2"/>
      <c r="N208" s="2"/>
      <c r="O208" s="2"/>
    </row>
    <row r="209" customFormat="false" ht="15" hidden="false" customHeight="false" outlineLevel="0" collapsed="false">
      <c r="L209" s="2"/>
      <c r="M209" s="2"/>
      <c r="N209" s="2"/>
      <c r="O209" s="2"/>
    </row>
    <row r="210" customFormat="false" ht="15" hidden="false" customHeight="false" outlineLevel="0" collapsed="false">
      <c r="L210" s="2"/>
      <c r="M210" s="2"/>
      <c r="N210" s="2"/>
      <c r="O210" s="2"/>
    </row>
    <row r="211" customFormat="false" ht="15" hidden="false" customHeight="false" outlineLevel="0" collapsed="false">
      <c r="L211" s="2"/>
      <c r="M211" s="2"/>
      <c r="N211" s="2"/>
      <c r="O211" s="2"/>
    </row>
    <row r="212" customFormat="false" ht="15" hidden="false" customHeight="false" outlineLevel="0" collapsed="false">
      <c r="L212" s="2"/>
      <c r="M212" s="2"/>
      <c r="N212" s="2"/>
      <c r="O212" s="2"/>
    </row>
    <row r="213" customFormat="false" ht="15" hidden="false" customHeight="false" outlineLevel="0" collapsed="false">
      <c r="L213" s="2"/>
      <c r="M213" s="2"/>
      <c r="N213" s="2"/>
      <c r="O213" s="2"/>
    </row>
    <row r="214" customFormat="false" ht="15" hidden="false" customHeight="false" outlineLevel="0" collapsed="false">
      <c r="L214" s="2"/>
      <c r="M214" s="2"/>
      <c r="N214" s="2"/>
      <c r="O214" s="2"/>
    </row>
    <row r="215" customFormat="false" ht="15" hidden="false" customHeight="false" outlineLevel="0" collapsed="false">
      <c r="L215" s="2"/>
      <c r="M215" s="2"/>
      <c r="N215" s="2"/>
      <c r="O215" s="2"/>
    </row>
    <row r="216" customFormat="false" ht="15" hidden="false" customHeight="false" outlineLevel="0" collapsed="false">
      <c r="L216" s="2"/>
      <c r="M216" s="2"/>
      <c r="N216" s="2"/>
      <c r="O216" s="2"/>
    </row>
    <row r="217" customFormat="false" ht="15" hidden="false" customHeight="false" outlineLevel="0" collapsed="false">
      <c r="L217" s="2"/>
      <c r="M217" s="2"/>
      <c r="N217" s="2"/>
      <c r="O217" s="2"/>
    </row>
    <row r="218" customFormat="false" ht="15" hidden="false" customHeight="false" outlineLevel="0" collapsed="false">
      <c r="L218" s="2"/>
      <c r="M218" s="2"/>
      <c r="N218" s="2"/>
      <c r="O218" s="2"/>
    </row>
    <row r="219" customFormat="false" ht="15" hidden="false" customHeight="false" outlineLevel="0" collapsed="false">
      <c r="L219" s="2"/>
      <c r="M219" s="2"/>
      <c r="N219" s="2"/>
      <c r="O219" s="2"/>
    </row>
    <row r="220" customFormat="false" ht="15" hidden="false" customHeight="false" outlineLevel="0" collapsed="false">
      <c r="L220" s="2"/>
      <c r="M220" s="2"/>
      <c r="N220" s="2"/>
      <c r="O220" s="2"/>
    </row>
    <row r="221" customFormat="false" ht="15" hidden="false" customHeight="false" outlineLevel="0" collapsed="false">
      <c r="L221" s="2"/>
      <c r="M221" s="2"/>
      <c r="N221" s="2"/>
      <c r="O221" s="2"/>
    </row>
    <row r="222" customFormat="false" ht="15" hidden="false" customHeight="false" outlineLevel="0" collapsed="false">
      <c r="L222" s="2"/>
      <c r="M222" s="2"/>
      <c r="N222" s="2"/>
      <c r="O222" s="2"/>
    </row>
    <row r="223" customFormat="false" ht="15" hidden="false" customHeight="false" outlineLevel="0" collapsed="false">
      <c r="L223" s="2"/>
      <c r="M223" s="2"/>
      <c r="N223" s="2"/>
      <c r="O223" s="2"/>
    </row>
    <row r="224" customFormat="false" ht="15" hidden="false" customHeight="false" outlineLevel="0" collapsed="false">
      <c r="L224" s="2"/>
      <c r="M224" s="2"/>
      <c r="N224" s="2"/>
      <c r="O224" s="2"/>
    </row>
    <row r="225" customFormat="false" ht="15" hidden="false" customHeight="false" outlineLevel="0" collapsed="false">
      <c r="L225" s="2"/>
      <c r="M225" s="2"/>
      <c r="N225" s="2"/>
      <c r="O225" s="2"/>
    </row>
    <row r="226" customFormat="false" ht="15" hidden="false" customHeight="false" outlineLevel="0" collapsed="false">
      <c r="L226" s="2"/>
      <c r="M226" s="2"/>
      <c r="N226" s="2"/>
      <c r="O226" s="2"/>
    </row>
    <row r="227" customFormat="false" ht="15" hidden="false" customHeight="false" outlineLevel="0" collapsed="false">
      <c r="L227" s="2"/>
      <c r="M227" s="2"/>
      <c r="N227" s="2"/>
      <c r="O227" s="2"/>
    </row>
    <row r="228" customFormat="false" ht="15" hidden="false" customHeight="false" outlineLevel="0" collapsed="false">
      <c r="L228" s="2"/>
      <c r="M228" s="2"/>
      <c r="N228" s="2"/>
      <c r="O228" s="2"/>
    </row>
    <row r="229" customFormat="false" ht="15" hidden="false" customHeight="false" outlineLevel="0" collapsed="false">
      <c r="L229" s="2"/>
      <c r="M229" s="2"/>
      <c r="N229" s="2"/>
      <c r="O229" s="2"/>
    </row>
    <row r="230" customFormat="false" ht="15" hidden="false" customHeight="false" outlineLevel="0" collapsed="false">
      <c r="L230" s="2"/>
      <c r="M230" s="2"/>
      <c r="N230" s="2"/>
      <c r="O230" s="2"/>
    </row>
    <row r="231" customFormat="false" ht="15" hidden="false" customHeight="false" outlineLevel="0" collapsed="false">
      <c r="L231" s="2"/>
      <c r="M231" s="2"/>
      <c r="N231" s="2"/>
      <c r="O231" s="2"/>
    </row>
    <row r="232" customFormat="false" ht="15" hidden="false" customHeight="false" outlineLevel="0" collapsed="false">
      <c r="K232" s="2"/>
      <c r="L232" s="2"/>
      <c r="M232" s="2"/>
      <c r="N232" s="2"/>
      <c r="O232" s="2"/>
    </row>
    <row r="233" customFormat="false" ht="15" hidden="false" customHeight="false" outlineLevel="0" collapsed="false">
      <c r="K233" s="2"/>
      <c r="L233" s="2"/>
      <c r="M233" s="2"/>
      <c r="N233" s="2"/>
      <c r="O233" s="2"/>
    </row>
    <row r="234" customFormat="false" ht="15" hidden="false" customHeight="false" outlineLevel="0" collapsed="false">
      <c r="K234" s="2"/>
      <c r="L234" s="2"/>
      <c r="M234" s="2"/>
      <c r="N234" s="2"/>
      <c r="O234" s="2"/>
    </row>
    <row r="235" customFormat="false" ht="15" hidden="false" customHeight="false" outlineLevel="0" collapsed="false">
      <c r="K235" s="2"/>
      <c r="L235" s="2"/>
      <c r="M235" s="2"/>
      <c r="N235" s="2"/>
      <c r="O235" s="2"/>
    </row>
    <row r="236" customFormat="false" ht="15" hidden="false" customHeight="false" outlineLevel="0" collapsed="false">
      <c r="K236" s="2"/>
      <c r="L236" s="2"/>
      <c r="M236" s="2"/>
      <c r="N236" s="2"/>
      <c r="O236" s="2"/>
    </row>
    <row r="237" customFormat="false" ht="15" hidden="false" customHeight="false" outlineLevel="0" collapsed="false">
      <c r="K237" s="2"/>
      <c r="L237" s="2"/>
      <c r="M237" s="2"/>
      <c r="N237" s="2"/>
      <c r="O237" s="2"/>
    </row>
    <row r="238" customFormat="false" ht="15" hidden="false" customHeight="false" outlineLevel="0" collapsed="false">
      <c r="K238" s="2"/>
      <c r="L238" s="2"/>
      <c r="M238" s="2"/>
      <c r="N238" s="2"/>
      <c r="O238" s="2"/>
    </row>
    <row r="239" customFormat="false" ht="15" hidden="false" customHeight="false" outlineLevel="0" collapsed="false">
      <c r="K239" s="2"/>
      <c r="L239" s="2"/>
      <c r="M239" s="2"/>
      <c r="N239" s="2"/>
      <c r="O239" s="2"/>
    </row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4">
    <mergeCell ref="A1:J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16:J16"/>
    <mergeCell ref="A19:H19"/>
    <mergeCell ref="A20:J20"/>
    <mergeCell ref="A27:H27"/>
    <mergeCell ref="A29:J29"/>
    <mergeCell ref="A32:H32"/>
    <mergeCell ref="A34:J34"/>
    <mergeCell ref="A36:H36"/>
    <mergeCell ref="A37:J37"/>
    <mergeCell ref="A42:H42"/>
    <mergeCell ref="A43:J43"/>
    <mergeCell ref="A51:H51"/>
    <mergeCell ref="A52:J52"/>
    <mergeCell ref="A63:H63"/>
    <mergeCell ref="A64:J64"/>
    <mergeCell ref="A90:H90"/>
    <mergeCell ref="A91:J91"/>
    <mergeCell ref="A96:H96"/>
    <mergeCell ref="A97:J97"/>
    <mergeCell ref="A100:H100"/>
    <mergeCell ref="A101:I101"/>
    <mergeCell ref="H102:I102"/>
    <mergeCell ref="H103:I103"/>
    <mergeCell ref="A105:J10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28" activeCellId="0" sqref="M28"/>
    </sheetView>
  </sheetViews>
  <sheetFormatPr defaultRowHeight="13.8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23.88"/>
    <col collapsed="false" customWidth="true" hidden="false" outlineLevel="0" max="3" min="3" style="0" width="9.29"/>
    <col collapsed="false" customWidth="true" hidden="false" outlineLevel="0" max="4" min="4" style="0" width="13.06"/>
    <col collapsed="false" customWidth="true" hidden="false" outlineLevel="0" max="5" min="5" style="0" width="8.61"/>
    <col collapsed="false" customWidth="true" hidden="false" outlineLevel="0" max="6" min="6" style="0" width="11.25"/>
    <col collapsed="false" customWidth="true" hidden="false" outlineLevel="0" max="7" min="7" style="0" width="8.89"/>
    <col collapsed="false" customWidth="true" hidden="false" outlineLevel="0" max="8" min="8" style="0" width="12.1"/>
    <col collapsed="false" customWidth="true" hidden="false" outlineLevel="0" max="9" min="9" style="0" width="8.06"/>
    <col collapsed="false" customWidth="true" hidden="false" outlineLevel="0" max="10" min="10" style="0" width="12.37"/>
    <col collapsed="false" customWidth="true" hidden="false" outlineLevel="0" max="1014" min="11" style="0" width="8.67"/>
    <col collapsed="false" customWidth="false" hidden="false" outlineLevel="0" max="1025" min="1015" style="0" width="11.52"/>
  </cols>
  <sheetData>
    <row r="1" customFormat="false" ht="13.8" hidden="false" customHeight="false" outlineLevel="0" collapsed="false">
      <c r="A1" s="44"/>
      <c r="B1" s="44"/>
      <c r="C1" s="44"/>
      <c r="D1" s="44"/>
      <c r="E1" s="44"/>
      <c r="F1" s="44"/>
      <c r="G1" s="44"/>
      <c r="H1" s="44"/>
      <c r="I1" s="44"/>
      <c r="J1" s="44"/>
    </row>
    <row r="2" customFormat="false" ht="13.8" hidden="false" customHeight="false" outlineLevel="0" collapsed="false">
      <c r="A2" s="44"/>
      <c r="B2" s="44"/>
      <c r="C2" s="44"/>
      <c r="D2" s="44"/>
      <c r="E2" s="44"/>
      <c r="F2" s="44"/>
      <c r="G2" s="44"/>
      <c r="H2" s="44"/>
      <c r="I2" s="44"/>
      <c r="J2" s="44"/>
    </row>
    <row r="3" customFormat="false" ht="13.8" hidden="false" customHeight="false" outlineLevel="0" collapsed="false">
      <c r="A3" s="44"/>
      <c r="B3" s="44"/>
      <c r="C3" s="44"/>
      <c r="D3" s="44"/>
      <c r="E3" s="44"/>
      <c r="F3" s="44"/>
      <c r="G3" s="44"/>
      <c r="H3" s="44"/>
      <c r="I3" s="44"/>
      <c r="J3" s="44"/>
    </row>
    <row r="4" customFormat="false" ht="13.8" hidden="false" customHeight="false" outlineLevel="0" collapsed="false">
      <c r="A4" s="44"/>
      <c r="B4" s="44"/>
      <c r="C4" s="44"/>
      <c r="D4" s="44"/>
      <c r="E4" s="44"/>
      <c r="F4" s="44"/>
      <c r="G4" s="44"/>
      <c r="H4" s="44"/>
      <c r="I4" s="44"/>
      <c r="J4" s="44"/>
    </row>
    <row r="5" customFormat="false" ht="13.8" hidden="false" customHeight="false" outlineLevel="0" collapsed="false">
      <c r="A5" s="44"/>
      <c r="B5" s="44"/>
      <c r="C5" s="44"/>
      <c r="D5" s="44"/>
      <c r="E5" s="44"/>
      <c r="F5" s="44"/>
      <c r="G5" s="44"/>
      <c r="H5" s="44"/>
      <c r="I5" s="44"/>
      <c r="J5" s="44"/>
    </row>
    <row r="6" customFormat="false" ht="13.8" hidden="false" customHeight="false" outlineLevel="0" collapsed="false">
      <c r="A6" s="45" t="s">
        <v>193</v>
      </c>
      <c r="B6" s="45"/>
      <c r="C6" s="45"/>
      <c r="D6" s="45"/>
      <c r="E6" s="45"/>
      <c r="F6" s="45"/>
      <c r="G6" s="45"/>
      <c r="H6" s="45"/>
      <c r="I6" s="45"/>
      <c r="J6" s="45"/>
    </row>
    <row r="7" customFormat="false" ht="13.8" hidden="false" customHeight="false" outlineLevel="0" collapsed="false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</row>
    <row r="8" customFormat="false" ht="13.8" hidden="false" customHeight="false" outlineLevel="0" collapsed="false">
      <c r="A8" s="46" t="s">
        <v>194</v>
      </c>
      <c r="B8" s="46"/>
      <c r="C8" s="46"/>
      <c r="D8" s="46"/>
      <c r="E8" s="46"/>
      <c r="F8" s="46"/>
      <c r="G8" s="46"/>
      <c r="H8" s="46"/>
      <c r="I8" s="46"/>
      <c r="J8" s="46"/>
    </row>
    <row r="9" customFormat="false" ht="13.8" hidden="false" customHeight="false" outlineLevel="0" collapsed="false">
      <c r="A9" s="47" t="s">
        <v>195</v>
      </c>
      <c r="B9" s="47"/>
      <c r="C9" s="47"/>
      <c r="D9" s="47"/>
      <c r="E9" s="47"/>
      <c r="F9" s="47"/>
      <c r="G9" s="47"/>
      <c r="H9" s="47"/>
      <c r="I9" s="47"/>
      <c r="J9" s="47"/>
    </row>
    <row r="10" customFormat="false" ht="13.8" hidden="false" customHeight="false" outlineLevel="0" collapsed="false">
      <c r="A10" s="48" t="s">
        <v>196</v>
      </c>
      <c r="B10" s="48"/>
      <c r="C10" s="48" t="s">
        <v>197</v>
      </c>
      <c r="D10" s="48" t="s">
        <v>198</v>
      </c>
      <c r="E10" s="48" t="s">
        <v>197</v>
      </c>
      <c r="F10" s="48" t="s">
        <v>199</v>
      </c>
      <c r="G10" s="48" t="s">
        <v>197</v>
      </c>
      <c r="H10" s="48" t="s">
        <v>200</v>
      </c>
      <c r="I10" s="48" t="s">
        <v>197</v>
      </c>
      <c r="J10" s="48" t="s">
        <v>201</v>
      </c>
    </row>
    <row r="11" customFormat="false" ht="13.8" hidden="false" customHeight="false" outlineLevel="0" collapsed="false">
      <c r="A11" s="47" t="s">
        <v>8</v>
      </c>
      <c r="B11" s="47"/>
      <c r="C11" s="47"/>
      <c r="D11" s="47"/>
      <c r="E11" s="47"/>
      <c r="F11" s="47"/>
      <c r="G11" s="47"/>
      <c r="H11" s="47"/>
      <c r="I11" s="47"/>
      <c r="J11" s="47"/>
    </row>
    <row r="12" customFormat="false" ht="13.8" hidden="false" customHeight="false" outlineLevel="0" collapsed="false">
      <c r="A12" s="49" t="str">
        <f aca="false">Orçamento!A16</f>
        <v>1.0 SERVIÇOS INICIAIS</v>
      </c>
      <c r="B12" s="49"/>
      <c r="C12" s="50" t="n">
        <f aca="false">(D12/D22)*100</f>
        <v>1.28195393862803</v>
      </c>
      <c r="D12" s="51" t="n">
        <f aca="false">Orçamento!J19</f>
        <v>7968.159</v>
      </c>
      <c r="E12" s="52" t="n">
        <v>1</v>
      </c>
      <c r="F12" s="51" t="n">
        <f aca="false">D12*E12</f>
        <v>7968.159</v>
      </c>
      <c r="G12" s="53"/>
      <c r="H12" s="54"/>
      <c r="I12" s="53"/>
      <c r="J12" s="54"/>
    </row>
    <row r="13" customFormat="false" ht="13.8" hidden="false" customHeight="false" outlineLevel="0" collapsed="false">
      <c r="A13" s="49" t="str">
        <f aca="false">Orçamento!A20</f>
        <v>2.0 FUNDAÇÕES</v>
      </c>
      <c r="B13" s="49"/>
      <c r="C13" s="50" t="n">
        <f aca="false">(D13/D22)*100</f>
        <v>3.64133740226318</v>
      </c>
      <c r="D13" s="54" t="n">
        <f aca="false">Orçamento!J27</f>
        <v>22633.2277</v>
      </c>
      <c r="E13" s="52" t="n">
        <v>1</v>
      </c>
      <c r="F13" s="51" t="n">
        <f aca="false">D13*E13</f>
        <v>22633.2277</v>
      </c>
      <c r="G13" s="52"/>
      <c r="H13" s="54"/>
      <c r="I13" s="55"/>
      <c r="J13" s="54"/>
    </row>
    <row r="14" customFormat="false" ht="13.8" hidden="false" customHeight="false" outlineLevel="0" collapsed="false">
      <c r="A14" s="49" t="str">
        <f aca="false">Orçamento!A29</f>
        <v>3.0 ESTRUTURAS PRÉ-MOLDADAS</v>
      </c>
      <c r="B14" s="49"/>
      <c r="C14" s="50" t="n">
        <f aca="false">(D14/D22)*100</f>
        <v>25.4617678735484</v>
      </c>
      <c r="D14" s="54" t="n">
        <f aca="false">Orçamento!J32</f>
        <v>158261.08</v>
      </c>
      <c r="E14" s="52"/>
      <c r="F14" s="51"/>
      <c r="G14" s="52" t="n">
        <v>1</v>
      </c>
      <c r="H14" s="54" t="n">
        <f aca="false">D14*G14</f>
        <v>158261.08</v>
      </c>
      <c r="I14" s="52"/>
      <c r="J14" s="54"/>
    </row>
    <row r="15" customFormat="false" ht="13.8" hidden="false" customHeight="false" outlineLevel="0" collapsed="false">
      <c r="A15" s="49" t="str">
        <f aca="false">Orçamento!A34</f>
        <v>4.0 IMPERMEABILIZAÇÃO</v>
      </c>
      <c r="B15" s="49"/>
      <c r="C15" s="50" t="n">
        <f aca="false">(D15/D22)*100</f>
        <v>0.540761399417607</v>
      </c>
      <c r="D15" s="56" t="n">
        <f aca="false">Orçamento!J36</f>
        <v>3361.176</v>
      </c>
      <c r="E15" s="52" t="n">
        <v>1</v>
      </c>
      <c r="F15" s="51" t="n">
        <f aca="false">D15*E15</f>
        <v>3361.176</v>
      </c>
      <c r="G15" s="52"/>
      <c r="H15" s="54"/>
      <c r="I15" s="55"/>
      <c r="J15" s="54"/>
    </row>
    <row r="16" customFormat="false" ht="13.8" hidden="false" customHeight="false" outlineLevel="0" collapsed="false">
      <c r="A16" s="49" t="str">
        <f aca="false">Orçamento!A37</f>
        <v>5.0 COBERTURA</v>
      </c>
      <c r="B16" s="49"/>
      <c r="C16" s="50" t="n">
        <f aca="false">(D16/D22)*100</f>
        <v>27.7908670507145</v>
      </c>
      <c r="D16" s="54" t="n">
        <f aca="false">Orçamento!J42</f>
        <v>172737.9126</v>
      </c>
      <c r="E16" s="52"/>
      <c r="F16" s="51"/>
      <c r="G16" s="52" t="n">
        <v>1</v>
      </c>
      <c r="H16" s="54" t="n">
        <f aca="false">D16*G16</f>
        <v>172737.9126</v>
      </c>
      <c r="I16" s="52"/>
      <c r="J16" s="54"/>
    </row>
    <row r="17" customFormat="false" ht="15" hidden="false" customHeight="true" outlineLevel="0" collapsed="false">
      <c r="A17" s="49" t="str">
        <f aca="false">Orçamento!A43</f>
        <v>6.0 INSTALAÇÕES PLUVIAIS</v>
      </c>
      <c r="B17" s="49"/>
      <c r="C17" s="50" t="n">
        <f aca="false">(D17/D22)*100</f>
        <v>1.6798643883256</v>
      </c>
      <c r="D17" s="54" t="n">
        <f aca="false">Orçamento!J51</f>
        <v>10441.4255</v>
      </c>
      <c r="E17" s="57"/>
      <c r="F17" s="51"/>
      <c r="G17" s="52" t="n">
        <v>1</v>
      </c>
      <c r="H17" s="54" t="n">
        <f aca="false">D17*G17</f>
        <v>10441.4255</v>
      </c>
      <c r="I17" s="52"/>
      <c r="J17" s="54"/>
    </row>
    <row r="18" customFormat="false" ht="13.8" hidden="false" customHeight="false" outlineLevel="0" collapsed="false">
      <c r="A18" s="49" t="str">
        <f aca="false">Orçamento!A52</f>
        <v>7.0 PISO</v>
      </c>
      <c r="B18" s="49"/>
      <c r="C18" s="50" t="n">
        <f aca="false">(D18/D22)*100</f>
        <v>25.5238556796045</v>
      </c>
      <c r="D18" s="54" t="n">
        <f aca="false">Orçamento!J63</f>
        <v>158646.9952</v>
      </c>
      <c r="E18" s="57"/>
      <c r="F18" s="51"/>
      <c r="G18" s="52"/>
      <c r="H18" s="54"/>
      <c r="I18" s="52" t="n">
        <v>1</v>
      </c>
      <c r="J18" s="54" t="n">
        <f aca="false">D18*I18</f>
        <v>158646.9952</v>
      </c>
    </row>
    <row r="19" customFormat="false" ht="13.8" hidden="false" customHeight="false" outlineLevel="0" collapsed="false">
      <c r="A19" s="49" t="str">
        <f aca="false">Orçamento!A64</f>
        <v>8.0 INSTALAÇÕES ELÉTRICAS</v>
      </c>
      <c r="B19" s="49"/>
      <c r="C19" s="50" t="n">
        <f aca="false">(D19/D22)*100</f>
        <v>7.82837674425193</v>
      </c>
      <c r="D19" s="54" t="n">
        <f aca="false">Orçamento!J90</f>
        <v>48658.34</v>
      </c>
      <c r="E19" s="57"/>
      <c r="F19" s="51"/>
      <c r="G19" s="52"/>
      <c r="H19" s="54"/>
      <c r="I19" s="52" t="n">
        <v>1</v>
      </c>
      <c r="J19" s="54" t="n">
        <f aca="false">D19*I19</f>
        <v>48658.34</v>
      </c>
    </row>
    <row r="20" customFormat="false" ht="13.8" hidden="false" customHeight="false" outlineLevel="0" collapsed="false">
      <c r="A20" s="49" t="str">
        <f aca="false">Orçamento!A91</f>
        <v>9.0 SERVIÇOS FINAIS</v>
      </c>
      <c r="B20" s="49"/>
      <c r="C20" s="50" t="n">
        <f aca="false">(D20/D22)*100</f>
        <v>2.71443181495462</v>
      </c>
      <c r="D20" s="54" t="n">
        <f aca="false">Orçamento!J96</f>
        <v>16871.92</v>
      </c>
      <c r="E20" s="57"/>
      <c r="F20" s="51"/>
      <c r="G20" s="52"/>
      <c r="H20" s="54"/>
      <c r="I20" s="52" t="n">
        <v>1</v>
      </c>
      <c r="J20" s="54" t="n">
        <f aca="false">D20*I20</f>
        <v>16871.92</v>
      </c>
    </row>
    <row r="21" customFormat="false" ht="13.8" hidden="false" customHeight="false" outlineLevel="0" collapsed="false">
      <c r="A21" s="49" t="str">
        <f aca="false">Orçamento!A97</f>
        <v>10.0 ADMINISTRAÇÃO DA OBRA</v>
      </c>
      <c r="B21" s="49"/>
      <c r="C21" s="50" t="n">
        <f aca="false">(D21/D22)*100</f>
        <v>3.53678370829169</v>
      </c>
      <c r="D21" s="54" t="n">
        <f aca="false">Orçamento!J100</f>
        <v>21983.36</v>
      </c>
      <c r="E21" s="57"/>
      <c r="F21" s="51"/>
      <c r="G21" s="52"/>
      <c r="H21" s="54"/>
      <c r="I21" s="52" t="n">
        <v>1</v>
      </c>
      <c r="J21" s="54" t="n">
        <f aca="false">D21*I21</f>
        <v>21983.36</v>
      </c>
    </row>
    <row r="22" customFormat="false" ht="13.8" hidden="false" customHeight="false" outlineLevel="0" collapsed="false">
      <c r="A22" s="45" t="s">
        <v>27</v>
      </c>
      <c r="B22" s="45"/>
      <c r="C22" s="52" t="n">
        <v>1</v>
      </c>
      <c r="D22" s="56" t="n">
        <f aca="false">SUM(D12:D21)</f>
        <v>621563.596</v>
      </c>
      <c r="E22" s="52" t="n">
        <f aca="false">((F22*100)/D22)%</f>
        <v>0.0546405274030881</v>
      </c>
      <c r="F22" s="51" t="n">
        <f aca="false">SUM(F12:F20)</f>
        <v>33962.5627</v>
      </c>
      <c r="G22" s="52" t="n">
        <f aca="false">((H22*100)/D22)%</f>
        <v>0.549324993125884</v>
      </c>
      <c r="H22" s="54" t="n">
        <f aca="false">SUM(H12:H20)</f>
        <v>341440.4181</v>
      </c>
      <c r="I22" s="52" t="n">
        <f aca="false">((J22*100)/D22)%</f>
        <v>0.396034479471028</v>
      </c>
      <c r="J22" s="54" t="n">
        <f aca="false">SUM(J12:J21)</f>
        <v>246160.6152</v>
      </c>
    </row>
    <row r="23" customFormat="false" ht="13.8" hidden="false" customHeight="false" outlineLevel="0" collapsed="false">
      <c r="A23" s="45" t="s">
        <v>202</v>
      </c>
      <c r="B23" s="45"/>
      <c r="C23" s="52" t="n">
        <v>1</v>
      </c>
      <c r="D23" s="57"/>
      <c r="E23" s="58" t="n">
        <f aca="false">E22</f>
        <v>0.0546405274030881</v>
      </c>
      <c r="F23" s="51" t="n">
        <f aca="false">F22</f>
        <v>33962.5627</v>
      </c>
      <c r="G23" s="58" t="n">
        <f aca="false">G22+E22</f>
        <v>0.603965520528973</v>
      </c>
      <c r="H23" s="54" t="n">
        <f aca="false">H22+F22</f>
        <v>375402.9808</v>
      </c>
      <c r="I23" s="58" t="n">
        <f aca="false">G22+E22+I22</f>
        <v>1</v>
      </c>
      <c r="J23" s="54" t="n">
        <f aca="false">H22+F22+J22</f>
        <v>621563.596</v>
      </c>
    </row>
    <row r="24" customFormat="false" ht="13.8" hidden="false" customHeight="false" outlineLevel="0" collapsed="false">
      <c r="A24" s="5"/>
      <c r="B24" s="5"/>
      <c r="C24" s="5"/>
      <c r="D24" s="5"/>
      <c r="E24" s="59"/>
      <c r="F24" s="59"/>
      <c r="G24" s="59"/>
      <c r="H24" s="59"/>
      <c r="I24" s="59"/>
      <c r="J24" s="59"/>
    </row>
    <row r="25" customFormat="false" ht="13.8" hidden="false" customHeight="true" outlineLevel="0" collapsed="false">
      <c r="A25" s="60" t="s">
        <v>187</v>
      </c>
      <c r="B25" s="60"/>
      <c r="C25" s="60"/>
      <c r="D25" s="60"/>
      <c r="E25" s="60"/>
      <c r="F25" s="60"/>
      <c r="G25" s="60"/>
      <c r="H25" s="60"/>
      <c r="I25" s="60"/>
      <c r="J25" s="60"/>
    </row>
    <row r="26" customFormat="false" ht="13.8" hidden="false" customHeight="false" outlineLevel="0" collapsed="false">
      <c r="A26" s="5"/>
      <c r="B26" s="61"/>
      <c r="C26" s="61"/>
      <c r="D26" s="5"/>
      <c r="E26" s="5"/>
      <c r="F26" s="61"/>
      <c r="G26" s="61"/>
      <c r="H26" s="61"/>
      <c r="I26" s="5"/>
      <c r="J26" s="5"/>
    </row>
    <row r="27" customFormat="false" ht="13.8" hidden="false" customHeight="false" outlineLevel="0" collapsed="false">
      <c r="B27" s="42"/>
      <c r="C27" s="42" t="s">
        <v>203</v>
      </c>
      <c r="D27" s="43"/>
      <c r="E27" s="43"/>
      <c r="F27" s="5"/>
      <c r="G27" s="42"/>
      <c r="H27" s="42" t="s">
        <v>203</v>
      </c>
      <c r="I27" s="43"/>
    </row>
    <row r="28" customFormat="false" ht="13.8" hidden="false" customHeight="false" outlineLevel="0" collapsed="false">
      <c r="B28" s="43"/>
      <c r="C28" s="43" t="s">
        <v>189</v>
      </c>
      <c r="D28" s="43"/>
      <c r="E28" s="43"/>
      <c r="F28" s="5"/>
      <c r="G28" s="43"/>
      <c r="H28" s="43" t="s">
        <v>190</v>
      </c>
      <c r="I28" s="43"/>
    </row>
    <row r="29" customFormat="false" ht="13.8" hidden="false" customHeight="false" outlineLevel="0" collapsed="false">
      <c r="B29" s="43"/>
      <c r="C29" s="43" t="s">
        <v>191</v>
      </c>
      <c r="D29" s="5"/>
      <c r="E29" s="5"/>
      <c r="F29" s="5"/>
      <c r="G29" s="43"/>
      <c r="H29" s="43" t="s">
        <v>192</v>
      </c>
      <c r="I29" s="5"/>
    </row>
  </sheetData>
  <mergeCells count="20">
    <mergeCell ref="A1:J5"/>
    <mergeCell ref="A6:J6"/>
    <mergeCell ref="A7:J7"/>
    <mergeCell ref="A8:J8"/>
    <mergeCell ref="A9:J9"/>
    <mergeCell ref="A10:B10"/>
    <mergeCell ref="A11:J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J2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1573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2018-09-24T17:21:08Z</dcterms:created>
  <dc:creator>TecleEnter</dc:creator>
  <dc:description/>
  <dc:language>pt-BR</dc:language>
  <cp:lastModifiedBy/>
  <cp:lastPrinted>2022-02-21T09:07:03Z</cp:lastPrinted>
  <dcterms:modified xsi:type="dcterms:W3CDTF">2022-04-04T10:37:34Z</dcterms:modified>
  <cp:revision>207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