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jpeg" ContentType="image/jpeg"/>
  <Override PartName="/xl/media/image3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Cronogram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<sst xmlns="http://schemas.openxmlformats.org/spreadsheetml/2006/main" count="560" uniqueCount="377">
  <si>
    <t xml:space="preserve">ORÇAMENTO PAVILHÃO PEQUENOS ANIMAIS – FEICAP</t>
  </si>
  <si>
    <t xml:space="preserve">PROPRIETÁRIO: MUNICÍPIO DE TRÊS PASSOS</t>
  </si>
  <si>
    <t xml:space="preserve">ENDEREÇO: AV. COSTA E SILVA, 2411 – PARQUE DE EXPOSIÇÕES DA FEICAP</t>
  </si>
  <si>
    <t xml:space="preserve">ÁREA TOTAL: 750,00 M²</t>
  </si>
  <si>
    <t xml:space="preserve">CUSTO TOTAL: 841.380,31</t>
  </si>
  <si>
    <t xml:space="preserve">SINAPI 02/2022</t>
  </si>
  <si>
    <t xml:space="preserve">NÃO DESONERADO - ENCARGOS SOCIAIS SOBRE PREÇOS DA MÃO-DE-OBRA: 111,22%(HORA) 69,19%(MÊS)</t>
  </si>
  <si>
    <t xml:space="preserve">BDI 25% e 16,80%</t>
  </si>
  <si>
    <t xml:space="preserve">PAVILHÃO PEQUENOS ANIMAIS</t>
  </si>
  <si>
    <t xml:space="preserve">Código SINAPI 02/2022</t>
  </si>
  <si>
    <t xml:space="preserve">Item</t>
  </si>
  <si>
    <t xml:space="preserve">Discriminações de Serviços</t>
  </si>
  <si>
    <t xml:space="preserve">Uni</t>
  </si>
  <si>
    <t xml:space="preserve">Quant.(A)</t>
  </si>
  <si>
    <t xml:space="preserve">Custo Unitário (R$)</t>
  </si>
  <si>
    <t xml:space="preserve">BDI 25%</t>
  </si>
  <si>
    <t xml:space="preserve">Material (B) 60%</t>
  </si>
  <si>
    <t xml:space="preserve">Mão de Obra (C) 40%</t>
  </si>
  <si>
    <t xml:space="preserve">TOTAL (R$) D = A x (B+C)</t>
  </si>
  <si>
    <t xml:space="preserve">1.0 SERVIÇOS INICIAIS</t>
  </si>
  <si>
    <t xml:space="preserve">I 4813</t>
  </si>
  <si>
    <t xml:space="preserve">1.1</t>
  </si>
  <si>
    <t xml:space="preserve">PLACA DE OBRA (PARA CONSTRUCAO CIVIL) EM CHAPA GALVANIZADA *N. 22*, ADESIVADA, DE *2,4 X 1,2* M (SEM POSTES PARA FIXACAO)</t>
  </si>
  <si>
    <t xml:space="preserve">m²</t>
  </si>
  <si>
    <t xml:space="preserve">1.2</t>
  </si>
  <si>
    <t xml:space="preserve">LOCACAO CONVENCIONAL DE OBRA, UTILIZANDO GABARITO DE TÁBUAS CORRIDAS PONTALETADAS A CADA 2,00M - 2 UTILIZAÇÕES</t>
  </si>
  <si>
    <t xml:space="preserve">m</t>
  </si>
  <si>
    <t xml:space="preserve">TOTAL</t>
  </si>
  <si>
    <t xml:space="preserve">2.0 FUNDAÇÕES</t>
  </si>
  <si>
    <t xml:space="preserve">2.1 VIGAS BALDRAMES</t>
  </si>
  <si>
    <t xml:space="preserve">2.1.1</t>
  </si>
  <si>
    <t xml:space="preserve">ESCAVAÇÃO MECANIZADA PARA VIGA BALDRAME COM MINI-ESCAVADEIRA (INCLUINDO ESCAVAÇÃO PARA COLOCAÇÃO DE FÔRMAS).</t>
  </si>
  <si>
    <t xml:space="preserve">m³</t>
  </si>
  <si>
    <t xml:space="preserve">2.1.2</t>
  </si>
  <si>
    <t xml:space="preserve">FABRICAÇÃO, MONTAGEM E DESMONTAGEM DE FÔRMA PARA VIGA BALDRAME, EM MADEIRA SERRADA, E=25 MM, 2 UTILIZAÇÕES</t>
  </si>
  <si>
    <t xml:space="preserve">2.1.3</t>
  </si>
  <si>
    <t xml:space="preserve">ARMAÇÃO DE VIGA BALDRAME E SAPATA UTILIZANDO AÇO CA-50 DE 10 MM – MONTAGEM</t>
  </si>
  <si>
    <t xml:space="preserve">Kg</t>
  </si>
  <si>
    <t xml:space="preserve">2.1.4</t>
  </si>
  <si>
    <t xml:space="preserve">ARMAÇÃO DE VIGA BALDRAME UTILIZANDO AÇO CA-60 DE 5 MM- MONTAGEM</t>
  </si>
  <si>
    <t xml:space="preserve">2.1.5</t>
  </si>
  <si>
    <t xml:space="preserve">CONCRETAGEM DE BLOCOS DE VIGAS BALDRAMES, FCK 30 MPA, COM USO DE BOMBA LANÇAMENTO, ADENSAMENTO E ACABAMENTO.</t>
  </si>
  <si>
    <t xml:space="preserve">2.2 GAIOLAS</t>
  </si>
  <si>
    <t xml:space="preserve">2.2.1</t>
  </si>
  <si>
    <t xml:space="preserve">ESCAVAÇÃO MECANIZADA PARA SAPATA COM RETROESCAVADEIRA (SEM ESCAVAÇÃO PARA COLOCAÇÃO DE FÔRMAS).</t>
  </si>
  <si>
    <t xml:space="preserve">2.2.2</t>
  </si>
  <si>
    <t xml:space="preserve">LASTRO COM MATERIAL GRANULAR, APLICAÇÃO EM BLOCOS DE COROAMENTO, ESPESSURA DE *5 CM*.</t>
  </si>
  <si>
    <t xml:space="preserve">2.2.3</t>
  </si>
  <si>
    <t xml:space="preserve">ARMAÇÃO DE SAPATA UTILIZANDO AÇO CA-50 DE 6,3 MM – MONTAGEM</t>
  </si>
  <si>
    <t xml:space="preserve">2.2.4</t>
  </si>
  <si>
    <t xml:space="preserve">FABRICAÇÃO DE FÔRMA PARA PILARES E ESTRUTURAS SIMILARES, EM MADEIRA SERRADA, E=25 MM</t>
  </si>
  <si>
    <t xml:space="preserve">2.2.5</t>
  </si>
  <si>
    <t xml:space="preserve">CONCRETAGEM DE SAPATAS, FCK 30 MPA, COM USO DE BOMBA LANÇAMENTO, ADENSAMENTO E ACABAMENTO.</t>
  </si>
  <si>
    <t xml:space="preserve">2.3 ESTACAS</t>
  </si>
  <si>
    <t xml:space="preserve">2.3.1</t>
  </si>
  <si>
    <t xml:space="preserve">ESTACA HÉLICE CONTÍNUA, DIÂMETRO DE 30 CM, INCLUSO CONCRETO FCK=30MPA E ARMADURA MÍNIMA (EXCLUSIVE MOBILIZAÇÃO, DESMOBILIZAÇÃO E BOMBEAMENTO ).</t>
  </si>
  <si>
    <t xml:space="preserve">Código SINAPI 11/2021</t>
  </si>
  <si>
    <t xml:space="preserve">BDI 16,80%</t>
  </si>
  <si>
    <t xml:space="preserve">Material (B) 80%</t>
  </si>
  <si>
    <t xml:space="preserve">Mão de Obra (C) 20%</t>
  </si>
  <si>
    <t xml:space="preserve">3.0 ESTRUTURAS PRÉ-MOLDADAS</t>
  </si>
  <si>
    <t xml:space="preserve">Pesquisa de preço</t>
  </si>
  <si>
    <t xml:space="preserve">3.1</t>
  </si>
  <si>
    <t xml:space="preserve">VIGA BALDRAME PRÉ-MOLDADA 15CMX40CM  INCLUSIVE IÇAMENTO</t>
  </si>
  <si>
    <t xml:space="preserve">3.2</t>
  </si>
  <si>
    <t xml:space="preserve">PÓRTICO PRÉ-MOLDADO LARGURA DE 20,40M (PÉ DIREITO NAS LATERAIS DE 5,00M) COM PILARES 0,25MX0,40M COM CONSOLES PARA VIGA DE AMARRAÇÃO E BALDRAME NAS LATERAIS E NO OITÃO, COM TIRANTES.</t>
  </si>
  <si>
    <t xml:space="preserve">conj</t>
  </si>
  <si>
    <t xml:space="preserve">Código SINAPI 01/2022</t>
  </si>
  <si>
    <t xml:space="preserve">Quant. (A)</t>
  </si>
  <si>
    <t xml:space="preserve">4.0 IMPERMEABILIZAÇÃO</t>
  </si>
  <si>
    <t xml:space="preserve">4.1</t>
  </si>
  <si>
    <t xml:space="preserve">IMPERMEABILIZAÇÃO DE SUPERFÍCIE COM EMULSÃO ASFÁLTICA, 2 DEMÃOS</t>
  </si>
  <si>
    <t xml:space="preserve">5.0 ESTRUTURAS DE CONCRETO ARMADO</t>
  </si>
  <si>
    <t xml:space="preserve">5.1 PILARES</t>
  </si>
  <si>
    <t xml:space="preserve">5.1.1</t>
  </si>
  <si>
    <t xml:space="preserve">ARMAÇÃO DE PILAR DE UMA ESTRUTURA CONVENCIONAL DE CONCRETO ARMADO EM UMA EDIFICAÇÃO TÉRREA OU SOBRADO UTILIZANDO AÇO CA-50 DE 10,0 M M – MONTAGEM</t>
  </si>
  <si>
    <t xml:space="preserve">5.1.2</t>
  </si>
  <si>
    <t xml:space="preserve">ARMAÇÃO DE PILAR  DE UMA ESTRUTURA CONVENCIONAL DE CONCRETO ARMADO EM UMA EDIFICAÇÃO TÉRREA OU SOBRADO UTILIZANDO AÇO CA-60 DE 5,0 MM – MONTAGEM</t>
  </si>
  <si>
    <t xml:space="preserve">5.1.3</t>
  </si>
  <si>
    <t xml:space="preserve">5.1.4</t>
  </si>
  <si>
    <t xml:space="preserve">CONCRETAGEM DE PILARES, FCK = 25 MPA, COM USO DE BOMBA - LANÇAMENTO, ADENSAMENTO E ACABAMENTO</t>
  </si>
  <si>
    <t xml:space="preserve">5.2 VIGAS</t>
  </si>
  <si>
    <t xml:space="preserve">5.2.1</t>
  </si>
  <si>
    <t xml:space="preserve">ARMAÇÃO DE VIGA DE UMA ESTRUTURA CONVENCIONAL DE CONCRETO ARMADO EM UMA EDIFICAÇÃO TÉRREA OU SOBRADO UTILIZANDO AÇO CA-50 DE 10,0 M M – MONTAGEM</t>
  </si>
  <si>
    <t xml:space="preserve">5.2.2</t>
  </si>
  <si>
    <t xml:space="preserve">ARMAÇÃO DE VIGA DE UMA ESTRUTURA CONVENCIONAL DE CONCRETO ARMADO EM UMA EDIFICAÇÃO TÉRREA OU SOBRADO UTILIZANDO AÇO CA-60 DE 5,0 MM – MONTAGEM</t>
  </si>
  <si>
    <t xml:space="preserve">5.2.3</t>
  </si>
  <si>
    <t xml:space="preserve">CONCRETAGEM DE VIGAS E LAJES, FCK=25 MPA, PARA LAJES PREMOLDADAS COM USO DE BOMBA - LANÇAMENTO, ADENSAMENTO E ACABAMENTO</t>
  </si>
  <si>
    <t xml:space="preserve">5.3 LAJE</t>
  </si>
  <si>
    <t xml:space="preserve">5.3.1</t>
  </si>
  <si>
    <t xml:space="preserve">LAJE PRÉ-MOLDADA UNIDIRECIONAL, BIAPOIADA, PARA FORRO, ENCHIMENTO EM CERÂMICA, VIGOTA CONVENCIONAL, ALTURA TOTAL DA LAJE (ENCHIMENTO+CAPA) = (8+3).</t>
  </si>
  <si>
    <t xml:space="preserve">5.3.2</t>
  </si>
  <si>
    <t xml:space="preserve">CHAPISCO APLICADO NO TETO, COM ROLO PARA TEXTURA ACRÍLICA. ARGAMASSA INDUSTRIALIZADA COM PREPARO MANUAL</t>
  </si>
  <si>
    <t xml:space="preserve">5.3.3</t>
  </si>
  <si>
    <t xml:space="preserve">MASSA ÚNICA, PARA RECEBIMENTO DE PINTURA, EM ARGAMASSA TRAÇO 1:2:8, PREPARO MECÂNICO COM BETONEIRA 400L, APLICADA MANUALMENTE EM TETO, ESPES SURA DE 20MM, COM EXECUÇÃO DE TALISCAS.</t>
  </si>
  <si>
    <t xml:space="preserve">5.3.4</t>
  </si>
  <si>
    <t xml:space="preserve">MASSA FINA APLICADA NO TETO COM DESEMPENADEIRA, ARGAMASSA INDUSTRIALIZADA</t>
  </si>
  <si>
    <t xml:space="preserve">5.3.5</t>
  </si>
  <si>
    <t xml:space="preserve">APLICAÇÃO DE FUNDO SELADOR ACRÍLICO EM TETO, UMA DEMÃO</t>
  </si>
  <si>
    <t xml:space="preserve">5.3.6</t>
  </si>
  <si>
    <t xml:space="preserve">APLICAÇÃO MANUAL DE PINTURA COM TINTA LÁTEX ACRÍLICA EM TETO, DUAS DEMÃOS</t>
  </si>
  <si>
    <t xml:space="preserve">6.0 COBERTURA</t>
  </si>
  <si>
    <t xml:space="preserve">6.1</t>
  </si>
  <si>
    <t xml:space="preserve">TRAMA DE AÇO COMPOSTA POR TERÇAS PARA TELHADOS DE ATÉ 2 ÁGUAS PARA TELHA ONDULADA DE FIBROCIMENTO, METÁLICA, PLÁSTICA OU TERMOACÚSTICA, INCLUSO TRANSPORTE VERTICAL</t>
  </si>
  <si>
    <t xml:space="preserve">6.2</t>
  </si>
  <si>
    <t xml:space="preserve">TELHAMENTO COM TELHA DE AÇO/ALUMÍNIO E = 0,5 MM, COM ATÉ 2 ÁGUAS, INCLUSO IÇAMENTO</t>
  </si>
  <si>
    <t xml:space="preserve">6.3</t>
  </si>
  <si>
    <t xml:space="preserve">CALHA EM CHAPA DE AÇO GALVANIZADO NÚMERO 24, DESENVOLVIMENTO DE 50 CM, INCLUSO TRANSPORTE VERTICAL.</t>
  </si>
  <si>
    <t xml:space="preserve">6.4</t>
  </si>
  <si>
    <t xml:space="preserve">(COMPOSIÇÃO REPRESENTATIVA) DO SERVIÇO DE INSTALAÇÃO DE TUBOS DE PVC, SÉRIE R, ÁGUA PLUVIAL, DN 100 MM (INSTALADO EM RAMAL DE ENCAMINHAMENTO , OU CONDUTORES VERTICAIS), INCLUSIVE CONEXÕES, CORTES E FIXAÇÕES,</t>
  </si>
  <si>
    <t xml:space="preserve">7.0 PAREDES</t>
  </si>
  <si>
    <t xml:space="preserve">7.1</t>
  </si>
  <si>
    <t xml:space="preserve">ALVENARIA DE BLOCOS DE CONCRETO ESTRUTURAL 14X19X39 CM, (ESPESSURA 14CM), FBK = 4,5 MPA, PARA PAREDES COM ÁREA LÍQUIDA MAIOR OU IGUAL A 6M² , SEM VÃOS, UTILIZANDO COLHER DE PEDREIRO.</t>
  </si>
  <si>
    <t xml:space="preserve">7.2</t>
  </si>
  <si>
    <t xml:space="preserve">CINTA DE AMARRAÇÃO DE ALVENARIA MOLDADA IN LOCO COM UTILIZAÇÃO DE BLOCOS CANALETA</t>
  </si>
  <si>
    <t xml:space="preserve">7.3</t>
  </si>
  <si>
    <t xml:space="preserve">VERGA MOLDADA IN LOCO COM UTILIZAÇÃO DE BLOCOS CANALETA PARA PORTAS COM ATÉ 1,5 M DE VÃO.</t>
  </si>
  <si>
    <t xml:space="preserve">7.4</t>
  </si>
  <si>
    <t xml:space="preserve">CONTRAVERGA MOLDADA IN LOCO COM UTILIZAÇÃO DE BLOCOS CANALETA PARA VÃO S DE ATÉ 1,5 M DE COMPRIMENTO</t>
  </si>
  <si>
    <t xml:space="preserve">7.5</t>
  </si>
  <si>
    <t xml:space="preserve">ARMAÇÃO DE PILAR OU VIGA DE UMA ESTRUTURA CONVENCIONAL DE CONCRETO ARMADO EM UMA EDIFICAÇÃO TÉRREA OU SOBRADO UTILIZANDO AÇO CA-60 DE 5,0 MM – MONTAGEM.</t>
  </si>
  <si>
    <t xml:space="preserve">7.6</t>
  </si>
  <si>
    <t xml:space="preserve">7.7</t>
  </si>
  <si>
    <t xml:space="preserve">8.0 REVESTIMENTOS BANHEIROS</t>
  </si>
  <si>
    <t xml:space="preserve">8.1</t>
  </si>
  <si>
    <t xml:space="preserve">CHAPISCO APLICADO EM ALVENARIAS E ESTRUTURAS DE CONCRETO INTERNAS, COM COLHER DE PEDREIRO. ARGAMASSA TRAÇO 1:3 COM PREPARO MANUAL</t>
  </si>
  <si>
    <t xml:space="preserve">8.2</t>
  </si>
  <si>
    <t xml:space="preserve">MASSA ÚNICA, PARA RECEBIMENTO DE PINTURA, EM ARGAMASSA TRAÇO 1:2:8, PREPARO MECÂNICO COM BETONEIRA 400L, APLICADA MANUALMENTE EM FACES INTER NAS DE PAREDES, ESPESSURA DE 20MM, COM EXECUÇÃO DE TALISCAS</t>
  </si>
  <si>
    <t xml:space="preserve">8.3</t>
  </si>
  <si>
    <t xml:space="preserve">REVESTIMENTO CERÂMICO PARA PAREDES INTERNAS COM PLACAS TIPO ESMALTADA EXTRA DE DIMENSÕES 33X45 CM APLICADAS EM AMBIENTES DE ÁREA MAIOR QUE 5 M² A MEIA ALTURA DAS PAREDES</t>
  </si>
  <si>
    <t xml:space="preserve">8.4</t>
  </si>
  <si>
    <t xml:space="preserve">APLICAÇÃO MANUAL DE PINTURA COM TINTA LÁTEX ACRÍLICA EM PAREDES, DUAS DEMÃOS</t>
  </si>
  <si>
    <t xml:space="preserve">8.5</t>
  </si>
  <si>
    <t xml:space="preserve">GRANITO PARA BANCADA, POLIDO, TIPO ANDORINHA/ QUARTZ/ CASTELO/ CORUMBA OU OUTROS EQUIVALENTES DA REGIAO, E= *2,5* CM</t>
  </si>
  <si>
    <t xml:space="preserve">8.6</t>
  </si>
  <si>
    <t xml:space="preserve">SUPORTE MÃO FRANCESA EM ACO, ABAS IGUAIS 40 CM, CAPACIDADE MINIMA 70 KG, BRANCO - FORNECIMENTO E INSTALAÇÃO</t>
  </si>
  <si>
    <t xml:space="preserve">uni</t>
  </si>
  <si>
    <t xml:space="preserve">8.7</t>
  </si>
  <si>
    <t xml:space="preserve">FURO PARA TORNEIRA OU OUTROS ACESSORIOS EM BANCADA DE MARMORE/ GRANITO OU OUTRO TIPO DE PEDRA NATURAL</t>
  </si>
  <si>
    <t xml:space="preserve">9.0 PISO</t>
  </si>
  <si>
    <t xml:space="preserve">9.1</t>
  </si>
  <si>
    <t xml:space="preserve">LASTRO COM MATERIAL GRANULAR, APLICAÇÃO EM PISOS ESPESSURA 5 CM</t>
  </si>
  <si>
    <t xml:space="preserve">9.2</t>
  </si>
  <si>
    <t xml:space="preserve">EXECUÇÃO DE PISO DE CONCRETO COM CONCRETO MOLDADO IN LOCO, USINADO, ACABAMENTO CONVENCIONAL, ESPESSURA 8 CM, ARMADO</t>
  </si>
  <si>
    <t xml:space="preserve">9.3</t>
  </si>
  <si>
    <t xml:space="preserve">ACABAMENTO POLIDO PARA PISO DE CONCRETO ARMADO OU LAJE SOBRE SOLO DE ALTA RESISTÊNCIA.</t>
  </si>
  <si>
    <t xml:space="preserve">9.4</t>
  </si>
  <si>
    <t xml:space="preserve">CORTADORA DE PISO COM MOTOR 4 TEMPOS A GASOLINA, POTÊNCIA DE 13 HP, COM DISCO DE CORTE DIAMANTADO SEGMENTADO PARA CONCRETO, DIÂMETRO DE 350 MM, FURO DE 1" (14 X 1") – DEPRECIAÇÃO</t>
  </si>
  <si>
    <t xml:space="preserve">h</t>
  </si>
  <si>
    <t xml:space="preserve">9.5</t>
  </si>
  <si>
    <t xml:space="preserve">CORTADORA DE PISO COM MOTOR 4 TEMPOS A GASOLINA, POTÊNCIA DE 13 HP, COM DISCO DE CORTE DIAMANTADO SEGMENTADO PARA CONCRETO, DIÂMETRO DE 350 MM, FURO DE 1" (14 X 1") – JUROS</t>
  </si>
  <si>
    <t xml:space="preserve">9.6</t>
  </si>
  <si>
    <t xml:space="preserve">CORTADORA DE PISO COM MOTOR 4 TEMPOS A GASOLINA, POTÊNCIA DE 13 HP, COM DISCO DE CORTE DIAMANTADO SEGMENTADO PARA CONCRETO, DIÂMETRO DE 350 MM, FURO DE 1" (14 X 1") – MANUTENÇÃO</t>
  </si>
  <si>
    <t xml:space="preserve">9.7</t>
  </si>
  <si>
    <t xml:space="preserve">CORTADORA DE PISO COM MOTOR 4 TEMPOS A GASOLINA, POTÊNCIA DE 13 HP, COM DISCO DE CORTE DIAMANTADO SEGMENTADO PARA CONCRETO, DIÂMETRO DE 350 MM, FURO DE 1" (14 X 1") - MATERIAIS NA OPERAÇÃO.</t>
  </si>
  <si>
    <t xml:space="preserve">I 3672</t>
  </si>
  <si>
    <t xml:space="preserve">9.8</t>
  </si>
  <si>
    <t xml:space="preserve">JUNTA PLASTICA DE DILATACAO PARA PISOS, COR CINZA, 10 X 4,5 MM (ALTURA X ESPESSURA)</t>
  </si>
  <si>
    <t xml:space="preserve">9.9</t>
  </si>
  <si>
    <t xml:space="preserve">PINTURA HIDROFUGANTE COM SILICONE, APLICAÇÃO MANUAL, 2 DEMÃOS.</t>
  </si>
  <si>
    <t xml:space="preserve">10.0 INSTALAÇÕES HIDROSSANITÁRIAS</t>
  </si>
  <si>
    <t xml:space="preserve">10.1</t>
  </si>
  <si>
    <t xml:space="preserve">(COMPOSIÇÃO REPRESENTATIVA) DO SERVIÇO DE INSTALAÇÃO DE TUBOS DE PVC, SOLDÁVEL, ÁGUA FRIA, DN 25 MM (INSTALADO EM RAMAL, SUB-RAMAL, RAMAL DE DISTRIBUIÇÃO OU PRUMADA), INCLUSIVE CONEXÕES, CORTES E FIXAÇÕES,</t>
  </si>
  <si>
    <t xml:space="preserve">10.2</t>
  </si>
  <si>
    <t xml:space="preserve">(COMPOSIÇÃO REPRESENTATIVA) DO SERVIÇO DE INSTALAÇÃO TUBOS DE PVC, SOLDÁVEL, ÁGUA FRIA, DN 32 MM (INSTALADO EM RAMAL, SUB-RAMAL, RAMAL DE DISTRIBUIÇÃO OU PRUMADA), INCLUSIVE CONEXÕES, CORTES E FIXAÇÕES,</t>
  </si>
  <si>
    <t xml:space="preserve">10.3</t>
  </si>
  <si>
    <t xml:space="preserve">(COMPOSIÇÃO REPRESENTATIVA) DO SERVIÇO DE INSTALAÇÃO DE TUBO DE PVC, SÉRIE NORMAL, ESGOTO PREDIAL, DN 50 MM (INSTALADO EM RAMAL DE DESCARGA OU RAMAL DE ESGOTO SANITÁRIO), INCLUSIVE CONEXÕES, CORTES E FIXAÇÕES</t>
  </si>
  <si>
    <t xml:space="preserve">10.4</t>
  </si>
  <si>
    <t xml:space="preserve">(COMPOSIÇÃO REPRESENTATIVA) DO SERVIÇO DE INSTALAÇÃO DE TUBO DE PVC, SÉRIE NORMAL, ESGOTO PREDIAL, DN 100 MM (INSTALADO EM RAMAL DE DESCARGA OU RAMAL DE ESGOTO SANITÁRIO), INCLUSIVE CONEXÕES, CORTES E FIXAÇÕES</t>
  </si>
  <si>
    <t xml:space="preserve">10.5</t>
  </si>
  <si>
    <t xml:space="preserve">(COMPOSIÇÃO REPRESENTATIVA) DO SERVIÇO DE INSTALAÇÃO DE TUBO DE PVC, SÉRIE NORMAL, ESGOTO PREDIAL, DN 150 MM (INSTALADO EM RAMAL DE DESCARGA OU RAMAL DE ESGOTO SANITÁRIO), INCLUSIVE CONEXÕES, CORTES E FIXAÇÕES</t>
  </si>
  <si>
    <t xml:space="preserve">10.6</t>
  </si>
  <si>
    <t xml:space="preserve">CAIXA D'AGUA EM POLIETILENO 2000 LITROS, COM TAMPA</t>
  </si>
  <si>
    <t xml:space="preserve">10.7</t>
  </si>
  <si>
    <t xml:space="preserve">TORNEIRA DE BOIA PARA CAIXA D'ÁGUA, ROSCÁVEL, 1 1/4" - FORNECIMENTO E INSTALAÇÃO</t>
  </si>
  <si>
    <t xml:space="preserve">10.8</t>
  </si>
  <si>
    <t xml:space="preserve">TORNEIRA PLÁSTICA 3/4 PARA TANQUE - FORNECIMENTO E INSTALAÇÃO</t>
  </si>
  <si>
    <t xml:space="preserve">10.9</t>
  </si>
  <si>
    <t xml:space="preserve">REGISTRO DE ESFERA, PVC, SOLDÁVEL, COM VOLANTE, DN 32 MM - FORNECIMENTO E INSTALAÇÃO</t>
  </si>
  <si>
    <t xml:space="preserve">10.10</t>
  </si>
  <si>
    <t xml:space="preserve">REGISTRO DE PRESSÃO, PVC, SOLDÁVEL, VOLANTE SIMPLES, DN 25 MM - FORNECIMENTO E INSTALAÇÃO</t>
  </si>
  <si>
    <t xml:space="preserve">10.11</t>
  </si>
  <si>
    <t xml:space="preserve">REGISTRO DE GAVETA BRUTO, LATÃO, ROSCÁVEL, 1 1/4" - FORNECIMENTO E INSTALAÇÃO</t>
  </si>
  <si>
    <t xml:space="preserve">10.12</t>
  </si>
  <si>
    <t xml:space="preserve">RALO SIFONADO, PVC, DN 100 X 40 MM, JUNTA SOLDÁVEL, FORNECIDO E INSTALADO EM RAMAL DE DESCARGA OU EM RAMAL DE ESGOTO SANITÁRIO</t>
  </si>
  <si>
    <t xml:space="preserve">10.13</t>
  </si>
  <si>
    <t xml:space="preserve">VASO SANITÁRIO SIFONADO COM CAIXA ACOPLADA, LOUÇA BRANCA - PADRÃO ALTO VASO SANITÁRIO SIFONADO COM CAIXA ACOPLADA, LOUÇA BRANCA - PADRÃO ALTO</t>
  </si>
  <si>
    <t xml:space="preserve">10.14</t>
  </si>
  <si>
    <t xml:space="preserve">VASO SANITARIO SIFONADO CONVENCIONAL PARA PCD SEM FURO FRONTAL COM LOUÇA BRANCA SEM ASSENTO - FORNECIMENTO E INSTALAÇÃO.</t>
  </si>
  <si>
    <t xml:space="preserve">10.15</t>
  </si>
  <si>
    <t xml:space="preserve">ENGATE FLEXÍVEL EM PLÁSTICO BRANCO, 1/2 X 40CM - FORNECIMENTO E INSTALAÇÃO</t>
  </si>
  <si>
    <t xml:space="preserve">10.16</t>
  </si>
  <si>
    <t xml:space="preserve">ASSENTO SANITÁRIO CONVENCIONAL - FORNECIMENTO E INSTALACAO</t>
  </si>
  <si>
    <t xml:space="preserve">10.17</t>
  </si>
  <si>
    <t xml:space="preserve">BARRA DE APOIO RETA, EM ACO INOX POLIDO, COMPRIMENTO 80 CM, FIXADA NA PAREDE - FORNECIMENTO E INSTALAÇÃO.</t>
  </si>
  <si>
    <t xml:space="preserve">10.18</t>
  </si>
  <si>
    <t xml:space="preserve">CUBA DE EMBUTIR OVAL EM LOUÇA BRANCA, 35 X 50CM OU EQUIVALENTE, INCLUSO VÁLVULA EM METAL CROMADO E SIFÃO FLEXÍVEL EM PVC - FORNECIMENTO E IN STALAÇÃO</t>
  </si>
  <si>
    <t xml:space="preserve">10.19</t>
  </si>
  <si>
    <t xml:space="preserve">TORNEIRA CROMADA DE MESA, 1/2 OU 3/4, PARA LAVATÓRIO, PADRÃO POPULAR - FORNECIMENTO E INSTALAÇÃO</t>
  </si>
  <si>
    <t xml:space="preserve">10.20</t>
  </si>
  <si>
    <t xml:space="preserve">LAVATÓRIO LOUÇA BRANCA SUSPENSO, 29,5 X 39CM OU EQUIVALENTE, PADRÃO POPULAR, INCLUSO SIFÃO FLEXÍVEL EM PVC, VÁLVULA E ENGATE FLEXÍVEL 30CM E M PLÁSTICO E TORNEIRA CROMADA DE MESA, PADRÃO POPULAR - FORNECIMENTO E INSTALAÇÃO</t>
  </si>
  <si>
    <t xml:space="preserve">I 11697</t>
  </si>
  <si>
    <t xml:space="preserve">10.21</t>
  </si>
  <si>
    <t xml:space="preserve">MICTORIO COLETIVO ACO INOX (AISI 304), E = 0,8 MM, DE *100 X 40 X 30* CM (C X A X P)</t>
  </si>
  <si>
    <t xml:space="preserve">10.22</t>
  </si>
  <si>
    <t xml:space="preserve">PAPELEIRA DE PAREDE EM METAL CROMADO SEM TAMPA, INCLUSO FIXAÇÃO</t>
  </si>
  <si>
    <t xml:space="preserve">10.23</t>
  </si>
  <si>
    <t xml:space="preserve">SABONETEIRA DE PAREDE EM METAL CROMADO, INCLUSO FIXAÇÃO</t>
  </si>
  <si>
    <t xml:space="preserve">10.24</t>
  </si>
  <si>
    <t xml:space="preserve">SABONETEIRA PLASTICA TIPO DISPENSER PARA SABONETE LIQUIDO COM RESERVATORIO 800 A 1500 ML, INCLUSO FIXAÇÃO</t>
  </si>
  <si>
    <t xml:space="preserve">I 37400</t>
  </si>
  <si>
    <t xml:space="preserve">10.25</t>
  </si>
  <si>
    <t xml:space="preserve">PAPELEIRA PLASTICA TIPO DISPENSER PARA PAPEL HIGIENICO ROLAO</t>
  </si>
  <si>
    <t xml:space="preserve">I 37399</t>
  </si>
  <si>
    <t xml:space="preserve">10.26</t>
  </si>
  <si>
    <t xml:space="preserve">CABIDE/GANCHO DE BANHEIRO SIMPLES EM METAL CROMADO</t>
  </si>
  <si>
    <t xml:space="preserve">10.27</t>
  </si>
  <si>
    <t xml:space="preserve">CAIXA ENTERRADA HIDRÁULICA RETANGULAR, EM CONCRETO PRÉ-MOLDADO, DIMENSÕES INTERNAS: 0,4X0,4X0,4 M</t>
  </si>
  <si>
    <t xml:space="preserve">10.28</t>
  </si>
  <si>
    <t xml:space="preserve">CAIXA ENTERRADA HIDRÁULICA RETANGULAR, EM CONCRETO PRÉ-MOLDADO, DIMENSÕES INTERNAS: 0,6X0,6X0,5 M.</t>
  </si>
  <si>
    <t xml:space="preserve">10.29</t>
  </si>
  <si>
    <t xml:space="preserve">CAIXA ENTERRADA HIDRÁULICA RETANGULAR, EM CONCRETO PRÉ-MOLDADO, DIMENSÕES INTERNAS: 0,8X0,8X0,5 M.</t>
  </si>
  <si>
    <t xml:space="preserve">10.30</t>
  </si>
  <si>
    <t xml:space="preserve">TANQUE SÉPTICO CIRCULAR, EM CONCRETO PRÉ-MOLDADO, DIÂMETRO INTERNO = 1,40 M, ALTURA INTERNA = 2,50 M, VOLUME ÚTIL: 3463,6 L (PARA 13 CONTRIBUINTES).</t>
  </si>
  <si>
    <t xml:space="preserve">10.31</t>
  </si>
  <si>
    <t xml:space="preserve">FILTRO ANAERÓBIO CIRCULAR, EM CONCRETO PRÉ-MOLDADO, DIÂMETRO INTERNO = 1,88 M, ALTURA INTERNA = 1,50 M, VOLUME ÚTIL: 3331,1 L (PARA 19 CONTRIBUINTES).</t>
  </si>
  <si>
    <t xml:space="preserve">11.0 INSTALAÇÕES ELÉTRICAS</t>
  </si>
  <si>
    <t xml:space="preserve">11.1</t>
  </si>
  <si>
    <t xml:space="preserve">ENTRADA DE ENERGIA ELÉTRICA, AÉREA, TRIFÁSICA, COM CAIXA DE SOBREPOR,  CABO DE 16 MM2 E DISJUNTOR DIN 50 A (OBSERV.: INSTALAÇÃO DO RAMAL COM CABO MULTIPLEX TRIFÁSICO 16 MM2)</t>
  </si>
  <si>
    <t xml:space="preserve">11.2</t>
  </si>
  <si>
    <t xml:space="preserve">CAIXA RETANGULAR 4" X 4" ALTA (2,00 M DO PISO), PVC, INSTALADA EM PAREDE - FORNECIMENTO E INSTALAÇÃO.</t>
  </si>
  <si>
    <t xml:space="preserve">11.3</t>
  </si>
  <si>
    <t xml:space="preserve">CAIXA OCTOGONAL 3" X 3", PVC, INSTALADA EM LAJE - FORNECIMENTO E INSTALAÇÃO.</t>
  </si>
  <si>
    <t xml:space="preserve">11.4</t>
  </si>
  <si>
    <t xml:space="preserve">DISJUNTOR TRIPOLAR TIPO DIN, CORRENTE NOMINAL DE 100 A - FORNECIMENTO E INSTALAÇÃO</t>
  </si>
  <si>
    <t xml:space="preserve">11.5</t>
  </si>
  <si>
    <t xml:space="preserve">QUADRO DE DISTRIBUICAO DE ENERGIA EM CHAPA DE AÇO GALVANIZADO DE EMBUTIR, COM BARRAMENTO TRIFÁSICO P/ 12 DISJUNTORES TERMOMAGNETICOS MONOPOLARES DIN 100 A- FORNECIMENTO E INSTALACAO</t>
  </si>
  <si>
    <t xml:space="preserve">11.6</t>
  </si>
  <si>
    <t xml:space="preserve">CAIXA DE INSPEÇÃO PARA ATERRAMENTO, CIRCULAR, EM POLIETILENO, DIÂMETRO 300 MM</t>
  </si>
  <si>
    <t xml:space="preserve">96985</t>
  </si>
  <si>
    <t xml:space="preserve">11.7</t>
  </si>
  <si>
    <t xml:space="preserve">HASTE DE ATERRAMENTO 3/4 PARA SPDA - FORNECIMENTO E INSTALAÇÃO</t>
  </si>
  <si>
    <t xml:space="preserve">93054</t>
  </si>
  <si>
    <t xml:space="preserve">11.8</t>
  </si>
  <si>
    <t xml:space="preserve">CONECTOR EM BRONZE/LATÃO, DN 22 MM X 3/4” SEM ANEL DE SOLDA X ROSCA F, INSTALADO EM PRUMADA FORNECIMENTO E INSTALAÇAO</t>
  </si>
  <si>
    <t xml:space="preserve">101538</t>
  </si>
  <si>
    <t xml:space="preserve">11.9</t>
  </si>
  <si>
    <t xml:space="preserve">ARMAÇÃO SECUNDÁRIA COM 1 ESTRIBO E 1 ISOLADOR - FORNECIMENTO E INSTALAÇÃO</t>
  </si>
  <si>
    <t xml:space="preserve">11.10</t>
  </si>
  <si>
    <t xml:space="preserve">CURVA 90 GRAUS PARA ELETRODUTO, PVC, ROSCÁVEL, DN 32 MM (1"), PARA CIRCUITOS TERMINAIS, INSTALADA EM PAREDE - FORNECIMENTO E INSTALAÇÃO</t>
  </si>
  <si>
    <t xml:space="preserve">11.11</t>
  </si>
  <si>
    <t xml:space="preserve">LUVA PARA ELETRODUTO, PVC, ROSCÁVEL, DN 32 MM (1"), PARA CIRCUITOS TERMINAIS, INSTALADA EM PAREDE - FORNECIMENTO E INSTALAÇÃO.</t>
  </si>
  <si>
    <t xml:space="preserve">11.12</t>
  </si>
  <si>
    <t xml:space="preserve">ELETRODUTO RÍGIDO ROSCÁVEL, PVC, DN 32 MM (1"), PARA CIRCUITOS TERMINAIS, INSTALADO EM PAREDE - FORNECIMENTO E INSTALAÇÃO</t>
  </si>
  <si>
    <t xml:space="preserve">11.13</t>
  </si>
  <si>
    <t xml:space="preserve">CURVA 90 GRAUS PARA ELETRODUTO, PVC, ROSCÁVEL, DN 20 MM (1/2"), PARA CIRCUITOS TERMINAIS, INSTALADA EM PAREDE - FORNECIMENTO E INSTALAÇÃO</t>
  </si>
  <si>
    <t xml:space="preserve">11.14</t>
  </si>
  <si>
    <t xml:space="preserve">LUVA PARA ELETRODUTO, PVC, ROSCÁVEL, DN 20 MM (1/2"), PARA CIRCUITOS TERMINAIS, INSTALADA EM PAREDE - FORNECIMENTO E INSTALAÇÃO.</t>
  </si>
  <si>
    <t xml:space="preserve">11.15</t>
  </si>
  <si>
    <t xml:space="preserve">ELETRODUTO RÍGIDO ROSCÁVEL, PVC, DN 20 MM (1/2"), PARA CIRCUITOS TERMINAIS, INSTALADO EM PAREDE - FORNECIMENTO E INSTALAÇÃO</t>
  </si>
  <si>
    <t xml:space="preserve">11.16</t>
  </si>
  <si>
    <t xml:space="preserve">BUCHA DE ALUMÍNIO COM ROSCA 1/2"</t>
  </si>
  <si>
    <t xml:space="preserve">11.17</t>
  </si>
  <si>
    <t xml:space="preserve">BUCHA DE ALUMÍNIO COM ROSCA 1"</t>
  </si>
  <si>
    <t xml:space="preserve">I 11950</t>
  </si>
  <si>
    <t xml:space="preserve">11.18</t>
  </si>
  <si>
    <t xml:space="preserve">BUCHA DE NYLON SEM ABA S6, COM PARAFUSO DE 4,20 X 40 MM EM ACO ZINCADO COM ROSCA SOBERBA, CABECA CHATA E FENDA PHILLIPS</t>
  </si>
  <si>
    <t xml:space="preserve">I 39127</t>
  </si>
  <si>
    <t xml:space="preserve">11.19</t>
  </si>
  <si>
    <t xml:space="preserve">ABRAÇADEIRA EM AÇAO PARA AMARRAÇÃO DE ELETRODUTOS, TIPO D, COM 1/2" E CUNHA DE FIXAÇÃO</t>
  </si>
  <si>
    <t xml:space="preserve">I 39131</t>
  </si>
  <si>
    <t xml:space="preserve">11.20</t>
  </si>
  <si>
    <t xml:space="preserve">ABRAÇADEIRA EM AÇO PARA AMARRAÇÃO DE ELETRODUTOS, TIPO D, COM 1 1/2" E CUNHA DE FIXAÇÃO</t>
  </si>
  <si>
    <t xml:space="preserve">11.21</t>
  </si>
  <si>
    <t xml:space="preserve">PONTO DE ILUMINAÇÃO RESIDENCIAL INCLUINDO INTERRUPTOR SIMPLES, CAIXA E LÉTRICA, ELETRODUTO, CABO, RASGO, QUEBRA E CHUMBAMENTO (EXCLUINDO LUMI NÁRIA E LÂMPADA).</t>
  </si>
  <si>
    <t xml:space="preserve">11.22</t>
  </si>
  <si>
    <t xml:space="preserve">LUMINÁRIA TIPO CALHA, DE SOBREPOR, PARA 2 LÂMPADAS TUBULARES LED 18 W - FORNECIMENTO E INSTALAÇÃO</t>
  </si>
  <si>
    <t xml:space="preserve">11.23</t>
  </si>
  <si>
    <t xml:space="preserve">LÂMPADA TUBULAR LED 18 W, BASE G13 - FORNECIMENTO E INSTALAÇÃO</t>
  </si>
  <si>
    <t xml:space="preserve">I 39210</t>
  </si>
  <si>
    <t xml:space="preserve">11.24</t>
  </si>
  <si>
    <t xml:space="preserve">ARRUELA EM ALUMÍNIO, COM ROSCA, DE 1/2", PARA ELETRODUTO</t>
  </si>
  <si>
    <t xml:space="preserve">I 39212</t>
  </si>
  <si>
    <t xml:space="preserve">11.25</t>
  </si>
  <si>
    <t xml:space="preserve">ARRUELA EM ALUMÍNIO, COM ROSCA, DE 1 1/2", PARA ELETRODUTO</t>
  </si>
  <si>
    <t xml:space="preserve">I 39174</t>
  </si>
  <si>
    <t xml:space="preserve">11.26</t>
  </si>
  <si>
    <t xml:space="preserve">BUCHA EM ALUMÍNIO, COM ROSCA DE 1/2" PARA ELETRODUTO</t>
  </si>
  <si>
    <t xml:space="preserve">11.27</t>
  </si>
  <si>
    <t xml:space="preserve">BUCHA EM ALUMÍNIO, COM ROSCA DE 1 1/2" PARA ELETRODUTO</t>
  </si>
  <si>
    <t xml:space="preserve">I 2687</t>
  </si>
  <si>
    <t xml:space="preserve">11.28</t>
  </si>
  <si>
    <t xml:space="preserve">ELETRODUTO PVC FLEXÍVEL CORRUGADO, COR AMARELA DE 20 MM</t>
  </si>
  <si>
    <t xml:space="preserve">I 2688</t>
  </si>
  <si>
    <t xml:space="preserve">11.29</t>
  </si>
  <si>
    <t xml:space="preserve">ELETRODUTO PVC FLEXÍVEL CORRUGADO, COR AMARELA DE 25 MM</t>
  </si>
  <si>
    <t xml:space="preserve">I 2690</t>
  </si>
  <si>
    <t xml:space="preserve">11.30</t>
  </si>
  <si>
    <t xml:space="preserve">ELETRODUTO PVC FLEXÍVEL CORRUGADO, COR AMARELA DE 32 MM</t>
  </si>
  <si>
    <t xml:space="preserve">I 20111</t>
  </si>
  <si>
    <t xml:space="preserve">11.31</t>
  </si>
  <si>
    <t xml:space="preserve">FITA ISOLANTE ADESIVA ANTICHAMA, USO ATE 750 V, EM ROLO DE 19 MM X 20 M</t>
  </si>
  <si>
    <t xml:space="preserve">91924</t>
  </si>
  <si>
    <t xml:space="preserve">11.32</t>
  </si>
  <si>
    <t xml:space="preserve">CABO DE COBRE FLEXÍVEL ISOLADO, 1,5 MM², ANTI-CHAMA 450/750 V, PARA CIRCUITOS TERMINAIS - FORNECIMENTO E INSTALAÇÃO</t>
  </si>
  <si>
    <t xml:space="preserve"> </t>
  </si>
  <si>
    <t xml:space="preserve">11.33</t>
  </si>
  <si>
    <t xml:space="preserve">CABO DE COBRE FLEXÍVEL ISOLADO, 2,5 MM², ANTI-CHAMA 450/750 V, PARA CIRCUITOS TERMINAIS - FORNECIMENTO E INSTALAÇÃO</t>
  </si>
  <si>
    <t xml:space="preserve">11.34</t>
  </si>
  <si>
    <t xml:space="preserve">CABO DE COBRE FLEXÍVEL ISOLADO, 6,0 MM², ANTI-CHAMA 450/750 V, PARA CIRCUITOS TERMINAIS - FORNECIMENTO E INSTALAÇÃO</t>
  </si>
  <si>
    <t xml:space="preserve">11.35</t>
  </si>
  <si>
    <t xml:space="preserve">TOMADA ALTA DE EMBUTIR (1 MÓDULO), 2P+T 10 A, INCLUINDO SUPORTE E PLACA - FORNECIMENTO E INSTALAÇÃO</t>
  </si>
  <si>
    <t xml:space="preserve">91993</t>
  </si>
  <si>
    <t xml:space="preserve">11.36</t>
  </si>
  <si>
    <t xml:space="preserve">TOMADA ALTA DE EMBUTIR (1 MÓDULO), 2P+T 20 A, INCLUINDO SUPORTE E PLACA FORNECIMENTO E INSTALAÇÃO</t>
  </si>
  <si>
    <t xml:space="preserve">11.37</t>
  </si>
  <si>
    <t xml:space="preserve">CAIXA RETANGULAR 4" X 2" MÉDIA (1,30 M DO PISO), PVC, INSTALADA EM PAREDE - FORNECIMENTO E INSTALAÇÃO</t>
  </si>
  <si>
    <t xml:space="preserve">93657</t>
  </si>
  <si>
    <t xml:space="preserve">11.38</t>
  </si>
  <si>
    <t xml:space="preserve">DISJUNTOR MONOPOLAR TIPO DIN, CORRENTE NOMINAL DE 32A - FORNECIMENTO E INSTALAÇÃO</t>
  </si>
  <si>
    <t xml:space="preserve">unid</t>
  </si>
  <si>
    <t xml:space="preserve">11.39</t>
  </si>
  <si>
    <t xml:space="preserve">DISJUNTOR MONOPOLAR TIPO DIN, CORRENTE NOMINAL DE 20A - FORNECIMENTO E INSTALAÇÃO.</t>
  </si>
  <si>
    <t xml:space="preserve">11.40</t>
  </si>
  <si>
    <t xml:space="preserve">100860</t>
  </si>
  <si>
    <t xml:space="preserve">11.41</t>
  </si>
  <si>
    <t xml:space="preserve">CHUVEIRO ELÉTRICO COMUM CORPO PLÁSTICO, TIPO DUCHA (COM EXTENSOR) - FORNECIMENTO E INSTALAÇÃO COMPLETO</t>
  </si>
  <si>
    <t xml:space="preserve">97592</t>
  </si>
  <si>
    <t xml:space="preserve">11.42</t>
  </si>
  <si>
    <t xml:space="preserve">LUMINÁRIA TIPO PLAFON, DE SOBREPOR, COM 1 LÂMPADA LED 12/13 W - FORNECIMENTO E INSTALAÇÃO</t>
  </si>
  <si>
    <t xml:space="preserve">12.0 PINTURA</t>
  </si>
  <si>
    <t xml:space="preserve">12.1</t>
  </si>
  <si>
    <t xml:space="preserve">13.0 ESQUADRIAS</t>
  </si>
  <si>
    <t xml:space="preserve">13.1</t>
  </si>
  <si>
    <t xml:space="preserve">PORTA EM ALUMÍNIO DE ABRIR TIPO VENEZIANA COM GUARNIÇÃO, FIXAÇÃO COM PARAFUSOS - FORNECIMENTO E INSTALAÇÃO</t>
  </si>
  <si>
    <t xml:space="preserve">13.2</t>
  </si>
  <si>
    <t xml:space="preserve">PORTA EM ALUMÍNIO DE CORRER, 0,90MX2,10M, TIPO VENEZIANA COM GUARNIÇÃO, FIXAÇÃO COM PARAFUSOS, INCLUSO ROLDANAS E TRILHO, COMPLETA - FORNECIMENTO E INSTALAÇÃO</t>
  </si>
  <si>
    <t xml:space="preserve">13.3</t>
  </si>
  <si>
    <t xml:space="preserve">DOBRADIÇA EM AÇO/FERRO, 3" X 21/2", E=1,9 A 2MM, SEM ANEL, CROMADO OU ZINCADO, TAMPA BOLA, COM PARAFUSOS</t>
  </si>
  <si>
    <t xml:space="preserve">13.4</t>
  </si>
  <si>
    <t xml:space="preserve">FECHADURA DE EMBUTIR COM CILINDRO, EXTERNA, COMPLETA, ACABAMENTO PADRÃO MÉDIO, INCLUSO EXECUÇÃO DE FURO - FORNECIMENTO E INSTALAÇÃO.</t>
  </si>
  <si>
    <t xml:space="preserve">13.5</t>
  </si>
  <si>
    <t xml:space="preserve">FECHADURA DE EMBUTIR PARA PORTA DE BANHEIRO, COMPLETA, ACABAMENTO PADRÃO MÉDIO, INCLUSO EXECUÇÃO DE FURO - FORNECIMENTO E INSTALAÇÃO.</t>
  </si>
  <si>
    <t xml:space="preserve">13.6</t>
  </si>
  <si>
    <t xml:space="preserve">JANELA DE ALUMÍNIO TIPO MAXIM-AR, COM VIDROS, BATENTE E FERRAGENS. EXCLUSIVE ALIZAR, ACABAMENTO E CONTRAMARCO. FORNECIMENTO E INSTALAÇÃO.</t>
  </si>
  <si>
    <t xml:space="preserve">13.7</t>
  </si>
  <si>
    <t xml:space="preserve">JANELA DE ALUMÍNIO DE CORRER COM 2 FOLHAS PARA VIDROS, COM VIDROS, BATENTE, ACABAMENTO COM ACETATO OU BRILHANTE E FERRAGENS. EXCLUSIVE ALIZA R E CONTRAMARCO. FORNECIMENTO E INSTALAÇÃO</t>
  </si>
  <si>
    <t xml:space="preserve">13.8</t>
  </si>
  <si>
    <t xml:space="preserve">GUARNICAO / MOLDURA / ARREMATE DE ACABAMENTO PARA ESQUADRIA, EM ALUMINIO PERFIL 25, ACABAMENTO ANODIZADO BRANCO OU BRILHANTE, PARA 1 FACE</t>
  </si>
  <si>
    <t xml:space="preserve">14.0 SERVIÇOS FINAIS</t>
  </si>
  <si>
    <t xml:space="preserve">LIMPEZA DE CONTRA PISO COM VASSOURA </t>
  </si>
  <si>
    <t xml:space="preserve">12.2</t>
  </si>
  <si>
    <t xml:space="preserve">LIMPEZA DE SUPERFÍCIE COM JATO DE ALTA PRESSÃO</t>
  </si>
  <si>
    <t xml:space="preserve">12.3</t>
  </si>
  <si>
    <t xml:space="preserve">CARGA MANUAL DE ENTULHO EM CAÇAMBA DE 5M³</t>
  </si>
  <si>
    <t xml:space="preserve">TOTAL FINAL</t>
  </si>
  <si>
    <t xml:space="preserve">Total material</t>
  </si>
  <si>
    <t xml:space="preserve">Total mão de obra</t>
  </si>
  <si>
    <t xml:space="preserve">Três Passos, 29 de Março de 2022</t>
  </si>
  <si>
    <t xml:space="preserve">____________________________________________</t>
  </si>
  <si>
    <t xml:space="preserve"> Eng. Civil Camila Mertz Sousa </t>
  </si>
  <si>
    <t xml:space="preserve"> Eng. Eletricista Ronaldo Funchal</t>
  </si>
  <si>
    <t xml:space="preserve">CREA 231477</t>
  </si>
  <si>
    <t xml:space="preserve">CREA 46 943 – D</t>
  </si>
  <si>
    <t xml:space="preserve">CRONOGRAMA FÍSICO/FINANCEIRO PAVILHÃO PEQUENOS ANIMAIS – FEICAP </t>
  </si>
  <si>
    <t xml:space="preserve">ENDEREÇO: AV. COSTA E SILVA – PARQUE DE EXPOSIÇÕES DA FEICAP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</si>
  <si>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</si>
  <si>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</si>
  <si>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</si>
  <si>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</si>
  <si>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1º mês</t>
  </si>
  <si>
    <t xml:space="preserve">2º mês</t>
  </si>
  <si>
    <t xml:space="preserve">3º mês</t>
  </si>
  <si>
    <t xml:space="preserve">PAVILHÃO PEQUENOS ANIMAIS – FEICAP </t>
  </si>
  <si>
    <t xml:space="preserve">TOTAL ACUMULADO</t>
  </si>
  <si>
    <t xml:space="preserve">______________________________</t>
  </si>
  <si>
    <t xml:space="preserve">_________________________________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</si>
</sst>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_(* #,##0.00_);_(* \(#,##0.00\);_(* \-??_);_(@_)"/>
    <numFmt numFmtId="167" formatCode="0.00"/>
    <numFmt numFmtId="168" formatCode="[$R$-416]\ #,##0.00;[RED]\-[$R$-416]\ #,##0.00"/>
    <numFmt numFmtId="169" formatCode="@"/>
    <numFmt numFmtId="170" formatCode="#,##0.00"/>
    <numFmt numFmtId="171" formatCode="General"/>
    <numFmt numFmtId="172" formatCode="_-* #,##0.00_-;\-* #,##0.00_-;_-* \-??_-;_-@_-"/>
    <numFmt numFmtId="173" formatCode="0.0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name val="Book Antiqua"/>
      <family val="1"/>
      <charset val="1"/>
    </font>
    <font>
      <sz val="10"/>
      <color rgb="FF000000"/>
      <name val="Calibri"/>
      <family val="2"/>
      <charset val="1"/>
    </font>
    <font>
      <sz val="10"/>
      <color rgb="FF111111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34CBB6"/>
        <bgColor rgb="FF66CCFF"/>
      </patternFill>
    </fill>
    <fill>
      <patternFill patternType="solid">
        <fgColor rgb="FF66CCFF"/>
        <bgColor rgb="FF34CBB6"/>
      </patternFill>
    </fill>
    <fill>
      <patternFill patternType="solid">
        <fgColor rgb="FFFFDBB6"/>
        <bgColor rgb="FFFFFFCC"/>
      </patternFill>
    </fill>
    <fill>
      <patternFill patternType="solid">
        <fgColor rgb="FFA6DEFA"/>
        <bgColor rgb="FF92F1E4"/>
      </patternFill>
    </fill>
    <fill>
      <patternFill patternType="solid">
        <fgColor rgb="FF92F1E4"/>
        <bgColor rgb="FFA6DEFA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0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0" fillId="7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7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0" fillId="0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  <dxfs count="1"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66CC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2F1E4"/>
      <rgbColor rgb="FFFFFF99"/>
      <rgbColor rgb="FFA6DEFA"/>
      <rgbColor rgb="FFFF99CC"/>
      <rgbColor rgb="FFCC99FF"/>
      <rgbColor rgb="FFFFDBB6"/>
      <rgbColor rgb="FF3366FF"/>
      <rgbColor rgb="FF34CBB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1150560</xdr:colOff>
      <xdr:row>0</xdr:row>
      <xdr:rowOff>9360</xdr:rowOff>
    </xdr:from>
    <xdr:to>
      <xdr:col>6</xdr:col>
      <xdr:colOff>683640</xdr:colOff>
      <xdr:row>4</xdr:row>
      <xdr:rowOff>61200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159280" y="9360"/>
          <a:ext cx="4162320" cy="752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1748880</xdr:colOff>
      <xdr:row>0</xdr:row>
      <xdr:rowOff>0</xdr:rowOff>
    </xdr:from>
    <xdr:to>
      <xdr:col>6</xdr:col>
      <xdr:colOff>601920</xdr:colOff>
      <xdr:row>4</xdr:row>
      <xdr:rowOff>98280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2360160" y="0"/>
          <a:ext cx="4070160" cy="799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87" colorId="64" zoomScale="100" zoomScaleNormal="100" zoomScalePageLayoutView="100" workbookViewId="0">
      <selection pane="topLeft" activeCell="J201" activeCellId="0" sqref="A188:J201"/>
    </sheetView>
  </sheetViews>
  <sheetFormatPr defaultRowHeight="15" zeroHeight="false" outlineLevelRow="0" outlineLevelCol="0"/>
  <cols>
    <col collapsed="false" customWidth="true" hidden="false" outlineLevel="0" max="1" min="1" style="0" width="8.75"/>
    <col collapsed="false" customWidth="true" hidden="false" outlineLevel="0" max="2" min="2" style="0" width="5.55"/>
    <col collapsed="false" customWidth="true" hidden="false" outlineLevel="0" max="3" min="3" style="0" width="36.38"/>
    <col collapsed="false" customWidth="true" hidden="false" outlineLevel="0" max="4" min="4" style="0" width="8.67"/>
    <col collapsed="false" customWidth="true" hidden="false" outlineLevel="0" max="5" min="5" style="0" width="9.72"/>
    <col collapsed="false" customWidth="true" hidden="false" outlineLevel="0" max="7" min="6" style="0" width="10.84"/>
    <col collapsed="false" customWidth="true" hidden="false" outlineLevel="0" max="8" min="8" style="0" width="12.64"/>
    <col collapsed="false" customWidth="true" hidden="false" outlineLevel="0" max="9" min="9" style="0" width="10.97"/>
    <col collapsed="false" customWidth="true" hidden="false" outlineLevel="0" max="10" min="10" style="0" width="13.75"/>
    <col collapsed="false" customWidth="true" hidden="false" outlineLevel="0" max="11" min="11" style="0" width="11.99"/>
    <col collapsed="false" customWidth="true" hidden="false" outlineLevel="0" max="12" min="12" style="0" width="8.67"/>
    <col collapsed="false" customWidth="true" hidden="false" outlineLevel="0" max="13" min="13" style="0" width="47.43"/>
    <col collapsed="false" customWidth="true" hidden="false" outlineLevel="0" max="1025" min="14" style="0" width="8.67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</row>
    <row r="6" customFormat="false" ht="13.8" hidden="false" customHeight="false" outlineLevel="0" collapsed="false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</row>
    <row r="7" customFormat="false" ht="13.8" hidden="false" customHeight="false" outlineLevel="0" collapsed="false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  <c r="K7" s="5"/>
      <c r="L7" s="2"/>
      <c r="M7" s="2"/>
      <c r="N7" s="2"/>
      <c r="O7" s="2"/>
    </row>
    <row r="8" customFormat="false" ht="13.8" hidden="false" customHeight="false" outlineLevel="0" collapsed="false">
      <c r="A8" s="4" t="s">
        <v>2</v>
      </c>
      <c r="B8" s="4"/>
      <c r="C8" s="4"/>
      <c r="D8" s="4"/>
      <c r="E8" s="4"/>
      <c r="F8" s="4"/>
      <c r="G8" s="4"/>
      <c r="H8" s="4"/>
      <c r="I8" s="4"/>
      <c r="J8" s="4"/>
      <c r="K8" s="5"/>
      <c r="L8" s="2"/>
      <c r="M8" s="2"/>
      <c r="N8" s="2"/>
      <c r="O8" s="2"/>
    </row>
    <row r="9" customFormat="false" ht="13.8" hidden="false" customHeight="false" outlineLevel="0" collapsed="false">
      <c r="A9" s="6" t="s">
        <v>3</v>
      </c>
      <c r="B9" s="6"/>
      <c r="C9" s="6"/>
      <c r="D9" s="6"/>
      <c r="E9" s="6"/>
      <c r="F9" s="6"/>
      <c r="G9" s="6"/>
      <c r="H9" s="6"/>
      <c r="I9" s="6"/>
      <c r="J9" s="6"/>
      <c r="K9" s="5"/>
      <c r="L9" s="2"/>
      <c r="M9" s="2"/>
      <c r="N9" s="2"/>
      <c r="O9" s="2"/>
    </row>
    <row r="10" customFormat="false" ht="13.8" hidden="false" customHeight="false" outlineLevel="0" collapsed="false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5"/>
      <c r="L10" s="2"/>
      <c r="M10" s="2"/>
      <c r="N10" s="2"/>
      <c r="O10" s="2"/>
    </row>
    <row r="11" customFormat="false" ht="13.8" hidden="false" customHeight="false" outlineLevel="0" collapsed="false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5"/>
      <c r="L11" s="2"/>
      <c r="M11" s="2"/>
      <c r="N11" s="2"/>
      <c r="O11" s="2"/>
    </row>
    <row r="12" customFormat="false" ht="13.8" hidden="false" customHeight="false" outlineLevel="0" collapsed="false">
      <c r="A12" s="8" t="s">
        <v>6</v>
      </c>
      <c r="B12" s="8"/>
      <c r="C12" s="8"/>
      <c r="D12" s="8"/>
      <c r="E12" s="8"/>
      <c r="F12" s="8"/>
      <c r="G12" s="8"/>
      <c r="H12" s="8"/>
      <c r="I12" s="8"/>
      <c r="J12" s="8"/>
      <c r="K12" s="5"/>
      <c r="L12" s="2"/>
      <c r="M12" s="2"/>
      <c r="N12" s="2"/>
      <c r="O12" s="2"/>
    </row>
    <row r="13" customFormat="false" ht="13.8" hidden="false" customHeight="false" outlineLevel="0" collapsed="false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5"/>
      <c r="L13" s="2"/>
      <c r="M13" s="2"/>
      <c r="N13" s="2"/>
      <c r="O13" s="2"/>
    </row>
    <row r="14" customFormat="false" ht="26.85" hidden="false" customHeight="true" outlineLevel="0" collapsed="false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L14" s="2"/>
      <c r="M14" s="2"/>
      <c r="N14" s="2"/>
      <c r="O14" s="2"/>
    </row>
    <row r="15" customFormat="false" ht="41.25" hidden="false" customHeight="true" outlineLevel="0" collapsed="false">
      <c r="A15" s="10" t="s">
        <v>9</v>
      </c>
      <c r="B15" s="10" t="s">
        <v>10</v>
      </c>
      <c r="C15" s="10" t="s">
        <v>11</v>
      </c>
      <c r="D15" s="10" t="s">
        <v>12</v>
      </c>
      <c r="E15" s="10" t="s">
        <v>13</v>
      </c>
      <c r="F15" s="10" t="s">
        <v>14</v>
      </c>
      <c r="G15" s="10" t="s">
        <v>15</v>
      </c>
      <c r="H15" s="10" t="s">
        <v>16</v>
      </c>
      <c r="I15" s="10" t="s">
        <v>17</v>
      </c>
      <c r="J15" s="10" t="s">
        <v>18</v>
      </c>
      <c r="L15" s="2"/>
      <c r="M15" s="2"/>
      <c r="N15" s="2"/>
      <c r="O15" s="2"/>
    </row>
    <row r="16" customFormat="false" ht="13.8" hidden="false" customHeight="true" outlineLevel="0" collapsed="false">
      <c r="A16" s="11" t="s">
        <v>19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2"/>
      <c r="M16" s="2"/>
      <c r="N16" s="2"/>
      <c r="O16" s="2"/>
    </row>
    <row r="17" customFormat="false" ht="46.25" hidden="false" customHeight="false" outlineLevel="0" collapsed="false">
      <c r="A17" s="13" t="s">
        <v>20</v>
      </c>
      <c r="B17" s="13" t="s">
        <v>21</v>
      </c>
      <c r="C17" s="14" t="s">
        <v>22</v>
      </c>
      <c r="D17" s="15" t="s">
        <v>23</v>
      </c>
      <c r="E17" s="15" t="n">
        <v>2.88</v>
      </c>
      <c r="F17" s="16" t="n">
        <v>225</v>
      </c>
      <c r="G17" s="16" t="n">
        <f aca="false">(F17*1.25)</f>
        <v>281.25</v>
      </c>
      <c r="H17" s="17" t="n">
        <f aca="false">J17*0.6</f>
        <v>486</v>
      </c>
      <c r="I17" s="17" t="n">
        <f aca="false">J17*0.4</f>
        <v>324</v>
      </c>
      <c r="J17" s="17" t="n">
        <f aca="false">ROUND(E17,2)*(ROUND(G17,2))</f>
        <v>810</v>
      </c>
      <c r="K17" s="12"/>
      <c r="L17" s="2"/>
      <c r="M17" s="2"/>
      <c r="N17" s="2"/>
      <c r="O17" s="2"/>
    </row>
    <row r="18" customFormat="false" ht="46.25" hidden="false" customHeight="false" outlineLevel="0" collapsed="false">
      <c r="A18" s="13" t="n">
        <v>99059</v>
      </c>
      <c r="B18" s="13" t="s">
        <v>24</v>
      </c>
      <c r="C18" s="14" t="s">
        <v>25</v>
      </c>
      <c r="D18" s="15" t="s">
        <v>26</v>
      </c>
      <c r="E18" s="15" t="n">
        <f aca="false">20.4+37.5+20.4+37.5+19.71+14+6+2.7+1.4</f>
        <v>159.61</v>
      </c>
      <c r="F18" s="16" t="n">
        <v>45.14</v>
      </c>
      <c r="G18" s="16" t="n">
        <f aca="false">(F18*1.25)</f>
        <v>56.425</v>
      </c>
      <c r="H18" s="17" t="n">
        <f aca="false">J18*0.6</f>
        <v>5404.07538</v>
      </c>
      <c r="I18" s="17" t="n">
        <f aca="false">J18*0.4</f>
        <v>3602.71692</v>
      </c>
      <c r="J18" s="17" t="n">
        <f aca="false">ROUND(E18,2)*(ROUND(G18,2))</f>
        <v>9006.7923</v>
      </c>
      <c r="K18" s="12"/>
      <c r="L18" s="2"/>
      <c r="M18" s="2"/>
      <c r="N18" s="2"/>
      <c r="O18" s="2"/>
    </row>
    <row r="19" customFormat="false" ht="13.8" hidden="false" customHeight="false" outlineLevel="0" collapsed="false">
      <c r="A19" s="18"/>
      <c r="B19" s="18"/>
      <c r="C19" s="18"/>
      <c r="D19" s="18"/>
      <c r="E19" s="18"/>
      <c r="F19" s="18"/>
      <c r="G19" s="18"/>
      <c r="H19" s="18"/>
      <c r="I19" s="19" t="s">
        <v>27</v>
      </c>
      <c r="J19" s="20" t="n">
        <f aca="false">SUM(J17:J18)</f>
        <v>9816.7923</v>
      </c>
      <c r="K19" s="12"/>
      <c r="L19" s="2"/>
      <c r="M19" s="2"/>
      <c r="N19" s="2"/>
      <c r="O19" s="2"/>
    </row>
    <row r="20" customFormat="false" ht="13.8" hidden="false" customHeight="true" outlineLevel="0" collapsed="false">
      <c r="A20" s="11" t="s">
        <v>28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2"/>
      <c r="M20" s="2"/>
      <c r="N20" s="2"/>
      <c r="O20" s="2"/>
    </row>
    <row r="21" customFormat="false" ht="13.8" hidden="false" customHeight="true" outlineLevel="0" collapsed="false">
      <c r="A21" s="21" t="s">
        <v>29</v>
      </c>
      <c r="B21" s="21"/>
      <c r="C21" s="21"/>
      <c r="D21" s="21"/>
      <c r="E21" s="21"/>
      <c r="F21" s="21"/>
      <c r="G21" s="21"/>
      <c r="H21" s="21"/>
      <c r="I21" s="21"/>
      <c r="J21" s="21"/>
      <c r="K21" s="12"/>
      <c r="L21" s="2"/>
      <c r="M21" s="2"/>
      <c r="N21" s="2"/>
      <c r="O21" s="2"/>
    </row>
    <row r="22" customFormat="false" ht="46.25" hidden="false" customHeight="false" outlineLevel="0" collapsed="false">
      <c r="A22" s="22" t="n">
        <v>96525</v>
      </c>
      <c r="B22" s="13" t="s">
        <v>30</v>
      </c>
      <c r="C22" s="14" t="s">
        <v>31</v>
      </c>
      <c r="D22" s="15" t="s">
        <v>32</v>
      </c>
      <c r="E22" s="15" t="n">
        <v>10.17</v>
      </c>
      <c r="F22" s="16" t="n">
        <v>42.46</v>
      </c>
      <c r="G22" s="16" t="n">
        <f aca="false">(F22*1.25)</f>
        <v>53.075</v>
      </c>
      <c r="H22" s="17" t="n">
        <f aca="false">J22*0.6</f>
        <v>323.89416</v>
      </c>
      <c r="I22" s="17" t="n">
        <f aca="false">J22*0.4</f>
        <v>215.92944</v>
      </c>
      <c r="J22" s="17" t="n">
        <f aca="false">ROUND(E22,2)*(ROUND(G22,2))</f>
        <v>539.8236</v>
      </c>
      <c r="K22" s="12"/>
      <c r="L22" s="2"/>
      <c r="M22" s="2"/>
      <c r="N22" s="2"/>
      <c r="O22" s="2"/>
    </row>
    <row r="23" customFormat="false" ht="46.25" hidden="false" customHeight="false" outlineLevel="0" collapsed="false">
      <c r="A23" s="22" t="n">
        <v>96533</v>
      </c>
      <c r="B23" s="13" t="s">
        <v>33</v>
      </c>
      <c r="C23" s="14" t="s">
        <v>34</v>
      </c>
      <c r="D23" s="15" t="s">
        <v>23</v>
      </c>
      <c r="E23" s="15" t="n">
        <v>82.09</v>
      </c>
      <c r="F23" s="16" t="n">
        <v>84.01</v>
      </c>
      <c r="G23" s="16" t="n">
        <f aca="false">(F23*1.25)</f>
        <v>105.0125</v>
      </c>
      <c r="H23" s="17" t="n">
        <f aca="false">J23*0.6</f>
        <v>5172.16254</v>
      </c>
      <c r="I23" s="17" t="n">
        <f aca="false">J23*0.4</f>
        <v>3448.10836</v>
      </c>
      <c r="J23" s="17" t="n">
        <f aca="false">ROUND(E23,2)*(ROUND(G23,2))</f>
        <v>8620.2709</v>
      </c>
      <c r="K23" s="12"/>
      <c r="L23" s="2"/>
      <c r="M23" s="2"/>
      <c r="N23" s="2"/>
      <c r="O23" s="2"/>
    </row>
    <row r="24" customFormat="false" ht="32.8" hidden="false" customHeight="false" outlineLevel="0" collapsed="false">
      <c r="A24" s="22" t="n">
        <v>96546</v>
      </c>
      <c r="B24" s="13" t="s">
        <v>35</v>
      </c>
      <c r="C24" s="23" t="s">
        <v>36</v>
      </c>
      <c r="D24" s="24" t="s">
        <v>37</v>
      </c>
      <c r="E24" s="24" t="n">
        <v>318.37</v>
      </c>
      <c r="F24" s="16" t="n">
        <v>13.27</v>
      </c>
      <c r="G24" s="25" t="n">
        <f aca="false">F24*1.25</f>
        <v>16.5875</v>
      </c>
      <c r="H24" s="25" t="n">
        <f aca="false">J24*0.6</f>
        <v>3169.05498</v>
      </c>
      <c r="I24" s="25" t="n">
        <f aca="false">J24*0.4</f>
        <v>2112.70332</v>
      </c>
      <c r="J24" s="25" t="n">
        <f aca="false">ROUND(E24,2)*(ROUND(G24,2))</f>
        <v>5281.7583</v>
      </c>
      <c r="K24" s="12"/>
      <c r="L24" s="2"/>
      <c r="M24" s="2"/>
      <c r="N24" s="2"/>
      <c r="O24" s="2"/>
    </row>
    <row r="25" customFormat="false" ht="32.8" hidden="false" customHeight="false" outlineLevel="0" collapsed="false">
      <c r="A25" s="22" t="n">
        <v>96543</v>
      </c>
      <c r="B25" s="13" t="s">
        <v>38</v>
      </c>
      <c r="C25" s="23" t="s">
        <v>39</v>
      </c>
      <c r="D25" s="24" t="s">
        <v>37</v>
      </c>
      <c r="E25" s="24" t="n">
        <v>109.03</v>
      </c>
      <c r="F25" s="16" t="n">
        <v>17.28</v>
      </c>
      <c r="G25" s="25" t="n">
        <f aca="false">F25*1.25</f>
        <v>21.6</v>
      </c>
      <c r="H25" s="25" t="n">
        <f aca="false">J25*0.6</f>
        <v>1413.0288</v>
      </c>
      <c r="I25" s="25" t="n">
        <f aca="false">J25*0.4</f>
        <v>942.0192</v>
      </c>
      <c r="J25" s="25" t="n">
        <f aca="false">ROUND(E25,2)*(ROUND(G25,2))</f>
        <v>2355.048</v>
      </c>
      <c r="K25" s="12"/>
      <c r="L25" s="2"/>
      <c r="M25" s="2"/>
      <c r="N25" s="2"/>
      <c r="O25" s="2"/>
    </row>
    <row r="26" customFormat="false" ht="43.25" hidden="false" customHeight="false" outlineLevel="0" collapsed="false">
      <c r="A26" s="22" t="n">
        <v>96557</v>
      </c>
      <c r="B26" s="13" t="s">
        <v>40</v>
      </c>
      <c r="C26" s="23" t="s">
        <v>41</v>
      </c>
      <c r="D26" s="24" t="s">
        <v>32</v>
      </c>
      <c r="E26" s="24" t="n">
        <v>6.16</v>
      </c>
      <c r="F26" s="16" t="n">
        <v>592.97</v>
      </c>
      <c r="G26" s="25" t="n">
        <f aca="false">F26*1.25</f>
        <v>741.2125</v>
      </c>
      <c r="H26" s="25" t="n">
        <f aca="false">J26*0.6</f>
        <v>2739.51216</v>
      </c>
      <c r="I26" s="25" t="n">
        <f aca="false">J26*0.4</f>
        <v>1826.34144</v>
      </c>
      <c r="J26" s="25" t="n">
        <f aca="false">ROUND(E26,2)*(ROUND(G26,2))</f>
        <v>4565.8536</v>
      </c>
      <c r="K26" s="12"/>
      <c r="L26" s="2"/>
      <c r="M26" s="2"/>
      <c r="N26" s="2"/>
      <c r="O26" s="2"/>
    </row>
    <row r="27" customFormat="false" ht="13.8" hidden="false" customHeight="true" outlineLevel="0" collapsed="false">
      <c r="A27" s="21" t="s">
        <v>42</v>
      </c>
      <c r="B27" s="21"/>
      <c r="C27" s="21"/>
      <c r="D27" s="21"/>
      <c r="E27" s="21"/>
      <c r="F27" s="21"/>
      <c r="G27" s="21"/>
      <c r="H27" s="21"/>
      <c r="I27" s="21"/>
      <c r="J27" s="21"/>
      <c r="K27" s="12"/>
      <c r="L27" s="2"/>
      <c r="M27" s="2"/>
      <c r="N27" s="2"/>
      <c r="O27" s="2"/>
    </row>
    <row r="28" customFormat="false" ht="46.25" hidden="false" customHeight="false" outlineLevel="0" collapsed="false">
      <c r="A28" s="13" t="n">
        <v>96520</v>
      </c>
      <c r="B28" s="13" t="s">
        <v>43</v>
      </c>
      <c r="C28" s="14" t="s">
        <v>44</v>
      </c>
      <c r="D28" s="15" t="s">
        <v>32</v>
      </c>
      <c r="E28" s="15" t="n">
        <f aca="false">9.18+23.85</f>
        <v>33.03</v>
      </c>
      <c r="F28" s="16" t="n">
        <v>90.27</v>
      </c>
      <c r="G28" s="16" t="n">
        <f aca="false">(F28*1.25)</f>
        <v>112.8375</v>
      </c>
      <c r="H28" s="17" t="n">
        <f aca="false">J28*0.6</f>
        <v>2236.26312</v>
      </c>
      <c r="I28" s="17" t="n">
        <f aca="false">J28*0.4</f>
        <v>1490.84208</v>
      </c>
      <c r="J28" s="17" t="n">
        <f aca="false">ROUND(E28,2)*(ROUND(G28,2))</f>
        <v>3727.1052</v>
      </c>
      <c r="K28" s="12"/>
      <c r="L28" s="2"/>
      <c r="M28" s="2"/>
      <c r="N28" s="2"/>
      <c r="O28" s="2"/>
    </row>
    <row r="29" customFormat="false" ht="35.05" hidden="false" customHeight="false" outlineLevel="0" collapsed="false">
      <c r="A29" s="13" t="n">
        <v>96621</v>
      </c>
      <c r="B29" s="13" t="s">
        <v>45</v>
      </c>
      <c r="C29" s="10" t="s">
        <v>46</v>
      </c>
      <c r="D29" s="26" t="s">
        <v>32</v>
      </c>
      <c r="E29" s="15" t="n">
        <f aca="false">0.36+0.63</f>
        <v>0.99</v>
      </c>
      <c r="F29" s="16" t="n">
        <v>169.32</v>
      </c>
      <c r="G29" s="16" t="n">
        <f aca="false">(F29*1.25)</f>
        <v>211.65</v>
      </c>
      <c r="H29" s="17" t="n">
        <f aca="false">J29*0.6</f>
        <v>125.7201</v>
      </c>
      <c r="I29" s="17" t="n">
        <f aca="false">J29*0.4</f>
        <v>83.8134</v>
      </c>
      <c r="J29" s="17" t="n">
        <f aca="false">ROUND(E29,2)*(ROUND(G29,2))</f>
        <v>209.5335</v>
      </c>
      <c r="K29" s="12"/>
      <c r="L29" s="2"/>
      <c r="M29" s="2"/>
      <c r="N29" s="2"/>
      <c r="O29" s="2"/>
    </row>
    <row r="30" customFormat="false" ht="23.85" hidden="false" customHeight="false" outlineLevel="0" collapsed="false">
      <c r="A30" s="13" t="n">
        <v>96544</v>
      </c>
      <c r="B30" s="13" t="s">
        <v>47</v>
      </c>
      <c r="C30" s="27" t="s">
        <v>48</v>
      </c>
      <c r="D30" s="15" t="s">
        <v>37</v>
      </c>
      <c r="E30" s="15" t="n">
        <f aca="false">135.14+270.27</f>
        <v>405.41</v>
      </c>
      <c r="F30" s="16" t="n">
        <v>16.06</v>
      </c>
      <c r="G30" s="16" t="n">
        <f aca="false">(F30*1.25)</f>
        <v>20.075</v>
      </c>
      <c r="H30" s="17" t="n">
        <f aca="false">J30*0.6</f>
        <v>4884.37968</v>
      </c>
      <c r="I30" s="17" t="n">
        <f aca="false">J30*0.4</f>
        <v>3256.25312</v>
      </c>
      <c r="J30" s="17" t="n">
        <f aca="false">ROUND(E30,2)*(ROUND(G30,2))</f>
        <v>8140.6328</v>
      </c>
      <c r="K30" s="12"/>
      <c r="L30" s="2"/>
      <c r="M30" s="2"/>
      <c r="N30" s="2"/>
      <c r="O30" s="2"/>
    </row>
    <row r="31" customFormat="false" ht="35.05" hidden="false" customHeight="false" outlineLevel="0" collapsed="false">
      <c r="A31" s="13" t="n">
        <v>92269</v>
      </c>
      <c r="B31" s="13" t="s">
        <v>49</v>
      </c>
      <c r="C31" s="27" t="s">
        <v>50</v>
      </c>
      <c r="D31" s="15" t="s">
        <v>23</v>
      </c>
      <c r="E31" s="26" t="n">
        <f aca="false">13.86+13.86</f>
        <v>27.72</v>
      </c>
      <c r="F31" s="16" t="n">
        <v>141.12</v>
      </c>
      <c r="G31" s="16" t="n">
        <f aca="false">(F31*1.25)</f>
        <v>176.4</v>
      </c>
      <c r="H31" s="17" t="n">
        <f aca="false">J31*0.6</f>
        <v>2933.8848</v>
      </c>
      <c r="I31" s="17" t="n">
        <f aca="false">J31*0.4</f>
        <v>1955.9232</v>
      </c>
      <c r="J31" s="17" t="n">
        <f aca="false">ROUND(E31,2)*(ROUND(G31,2))</f>
        <v>4889.808</v>
      </c>
      <c r="K31" s="12"/>
      <c r="L31" s="2"/>
      <c r="M31" s="2"/>
      <c r="N31" s="2"/>
      <c r="O31" s="2"/>
    </row>
    <row r="32" customFormat="false" ht="46.25" hidden="false" customHeight="false" outlineLevel="0" collapsed="false">
      <c r="A32" s="13" t="n">
        <v>96558</v>
      </c>
      <c r="B32" s="13" t="s">
        <v>51</v>
      </c>
      <c r="C32" s="10" t="s">
        <v>52</v>
      </c>
      <c r="D32" s="15" t="s">
        <v>32</v>
      </c>
      <c r="E32" s="26" t="n">
        <f aca="false">7.74+22.41</f>
        <v>30.15</v>
      </c>
      <c r="F32" s="16" t="n">
        <v>599.68</v>
      </c>
      <c r="G32" s="16" t="n">
        <f aca="false">(F32*1.25)</f>
        <v>749.6</v>
      </c>
      <c r="H32" s="17" t="n">
        <f aca="false">J32*0.6</f>
        <v>13560.264</v>
      </c>
      <c r="I32" s="17" t="n">
        <f aca="false">J32*0.4</f>
        <v>9040.176</v>
      </c>
      <c r="J32" s="17" t="n">
        <f aca="false">ROUND(E32,2)*(ROUND(G32,2))</f>
        <v>22600.44</v>
      </c>
      <c r="K32" s="12"/>
      <c r="L32" s="2"/>
      <c r="M32" s="2"/>
      <c r="N32" s="2"/>
      <c r="O32" s="2"/>
    </row>
    <row r="33" customFormat="false" ht="13.8" hidden="false" customHeight="true" outlineLevel="0" collapsed="false">
      <c r="A33" s="21" t="s">
        <v>53</v>
      </c>
      <c r="B33" s="21"/>
      <c r="C33" s="21"/>
      <c r="D33" s="21"/>
      <c r="E33" s="21"/>
      <c r="F33" s="21"/>
      <c r="G33" s="21"/>
      <c r="H33" s="21"/>
      <c r="I33" s="21"/>
      <c r="J33" s="21"/>
      <c r="K33" s="12"/>
      <c r="L33" s="2"/>
      <c r="M33" s="2"/>
      <c r="N33" s="2"/>
      <c r="O33" s="2"/>
    </row>
    <row r="34" customFormat="false" ht="57.45" hidden="false" customHeight="false" outlineLevel="0" collapsed="false">
      <c r="A34" s="13" t="n">
        <v>100651</v>
      </c>
      <c r="B34" s="13" t="s">
        <v>54</v>
      </c>
      <c r="C34" s="27" t="s">
        <v>55</v>
      </c>
      <c r="D34" s="15" t="s">
        <v>26</v>
      </c>
      <c r="E34" s="26" t="n">
        <f aca="false">11.9+14.7</f>
        <v>26.6</v>
      </c>
      <c r="F34" s="16" t="n">
        <v>127.9</v>
      </c>
      <c r="G34" s="16" t="n">
        <f aca="false">(F34*1.25)</f>
        <v>159.875</v>
      </c>
      <c r="H34" s="17" t="n">
        <f aca="false">J34*0.6</f>
        <v>2551.6848</v>
      </c>
      <c r="I34" s="17" t="n">
        <f aca="false">J34*0.4</f>
        <v>1701.1232</v>
      </c>
      <c r="J34" s="17" t="n">
        <f aca="false">ROUND(E34,2)*(ROUND(G34,2))</f>
        <v>4252.808</v>
      </c>
      <c r="K34" s="12"/>
      <c r="L34" s="2"/>
      <c r="M34" s="2"/>
      <c r="N34" s="2"/>
      <c r="O34" s="2"/>
    </row>
    <row r="35" customFormat="false" ht="13.8" hidden="false" customHeight="false" outlineLevel="0" collapsed="false">
      <c r="A35" s="18"/>
      <c r="B35" s="18"/>
      <c r="C35" s="18"/>
      <c r="D35" s="18"/>
      <c r="E35" s="18"/>
      <c r="F35" s="18"/>
      <c r="G35" s="18"/>
      <c r="H35" s="18"/>
      <c r="I35" s="19" t="s">
        <v>27</v>
      </c>
      <c r="J35" s="20" t="n">
        <f aca="false">SUM(J22:J34)</f>
        <v>65183.0819</v>
      </c>
      <c r="K35" s="12"/>
      <c r="L35" s="2"/>
      <c r="M35" s="2"/>
      <c r="N35" s="2"/>
      <c r="O35" s="2"/>
    </row>
    <row r="36" customFormat="false" ht="35.05" hidden="false" customHeight="false" outlineLevel="0" collapsed="false">
      <c r="A36" s="10" t="s">
        <v>56</v>
      </c>
      <c r="B36" s="10" t="s">
        <v>10</v>
      </c>
      <c r="C36" s="10" t="s">
        <v>11</v>
      </c>
      <c r="D36" s="10" t="s">
        <v>12</v>
      </c>
      <c r="E36" s="10" t="s">
        <v>13</v>
      </c>
      <c r="F36" s="10" t="s">
        <v>14</v>
      </c>
      <c r="G36" s="10" t="s">
        <v>57</v>
      </c>
      <c r="H36" s="10" t="s">
        <v>58</v>
      </c>
      <c r="I36" s="10" t="s">
        <v>59</v>
      </c>
      <c r="J36" s="10" t="s">
        <v>18</v>
      </c>
      <c r="K36" s="12"/>
      <c r="L36" s="2"/>
      <c r="M36" s="2"/>
      <c r="N36" s="2"/>
      <c r="O36" s="2"/>
    </row>
    <row r="37" customFormat="false" ht="13.8" hidden="false" customHeight="true" outlineLevel="0" collapsed="false">
      <c r="A37" s="11" t="s">
        <v>60</v>
      </c>
      <c r="B37" s="11"/>
      <c r="C37" s="11"/>
      <c r="D37" s="11"/>
      <c r="E37" s="11"/>
      <c r="F37" s="11"/>
      <c r="G37" s="11"/>
      <c r="H37" s="11"/>
      <c r="I37" s="11"/>
      <c r="J37" s="11"/>
      <c r="L37" s="2"/>
      <c r="M37" s="2"/>
      <c r="N37" s="2"/>
      <c r="O37" s="2"/>
    </row>
    <row r="38" customFormat="false" ht="23.85" hidden="false" customHeight="false" outlineLevel="0" collapsed="false">
      <c r="A38" s="10" t="s">
        <v>61</v>
      </c>
      <c r="B38" s="27" t="s">
        <v>62</v>
      </c>
      <c r="C38" s="28" t="s">
        <v>63</v>
      </c>
      <c r="D38" s="15" t="s">
        <v>26</v>
      </c>
      <c r="E38" s="26" t="n">
        <f aca="false">(4.41*16)</f>
        <v>70.56</v>
      </c>
      <c r="F38" s="17" t="n">
        <v>213</v>
      </c>
      <c r="G38" s="16" t="n">
        <f aca="false">(F38*1.168)</f>
        <v>248.784</v>
      </c>
      <c r="H38" s="29" t="n">
        <f aca="false">J38*0.8</f>
        <v>14043.13344</v>
      </c>
      <c r="I38" s="29" t="n">
        <f aca="false">J38*0.2</f>
        <v>3510.78336</v>
      </c>
      <c r="J38" s="17" t="n">
        <f aca="false">ROUND(E38,2)*(ROUND(G38,2))</f>
        <v>17553.9168</v>
      </c>
      <c r="L38" s="2"/>
      <c r="M38" s="2"/>
      <c r="N38" s="2"/>
      <c r="O38" s="2"/>
    </row>
    <row r="39" customFormat="false" ht="68.65" hidden="false" customHeight="false" outlineLevel="0" collapsed="false">
      <c r="A39" s="10" t="s">
        <v>61</v>
      </c>
      <c r="B39" s="27" t="s">
        <v>64</v>
      </c>
      <c r="C39" s="27" t="s">
        <v>65</v>
      </c>
      <c r="D39" s="15" t="s">
        <v>66</v>
      </c>
      <c r="E39" s="26" t="n">
        <v>9</v>
      </c>
      <c r="F39" s="17" t="n">
        <v>13716.67</v>
      </c>
      <c r="G39" s="16" t="n">
        <f aca="false">(F39*1.168)</f>
        <v>16021.07056</v>
      </c>
      <c r="H39" s="29" t="n">
        <f aca="false">J39*0.8</f>
        <v>115351.704</v>
      </c>
      <c r="I39" s="29" t="n">
        <f aca="false">J39*0.2</f>
        <v>28837.926</v>
      </c>
      <c r="J39" s="17" t="n">
        <f aca="false">ROUND(E39,2)*(ROUND(G39,2))</f>
        <v>144189.63</v>
      </c>
      <c r="L39" s="2"/>
      <c r="M39" s="2"/>
      <c r="N39" s="2"/>
      <c r="O39" s="2"/>
    </row>
    <row r="40" customFormat="false" ht="13.8" hidden="false" customHeight="false" outlineLevel="0" collapsed="false">
      <c r="A40" s="18"/>
      <c r="B40" s="18"/>
      <c r="C40" s="18"/>
      <c r="D40" s="18"/>
      <c r="E40" s="18"/>
      <c r="F40" s="18"/>
      <c r="G40" s="18"/>
      <c r="H40" s="18"/>
      <c r="I40" s="19" t="s">
        <v>27</v>
      </c>
      <c r="J40" s="20" t="n">
        <f aca="false">SUM(J38:J39)</f>
        <v>161743.5468</v>
      </c>
      <c r="L40" s="2"/>
      <c r="M40" s="2"/>
      <c r="N40" s="2"/>
      <c r="O40" s="2"/>
    </row>
    <row r="41" customFormat="false" ht="35.05" hidden="false" customHeight="false" outlineLevel="0" collapsed="false">
      <c r="A41" s="10" t="s">
        <v>67</v>
      </c>
      <c r="B41" s="10" t="s">
        <v>10</v>
      </c>
      <c r="C41" s="10" t="s">
        <v>11</v>
      </c>
      <c r="D41" s="10" t="s">
        <v>12</v>
      </c>
      <c r="E41" s="10" t="s">
        <v>68</v>
      </c>
      <c r="F41" s="10" t="s">
        <v>14</v>
      </c>
      <c r="G41" s="10" t="s">
        <v>15</v>
      </c>
      <c r="H41" s="10" t="s">
        <v>16</v>
      </c>
      <c r="I41" s="10" t="s">
        <v>17</v>
      </c>
      <c r="J41" s="10" t="s">
        <v>18</v>
      </c>
      <c r="L41" s="2"/>
      <c r="M41" s="2"/>
      <c r="N41" s="2"/>
      <c r="O41" s="2"/>
    </row>
    <row r="42" customFormat="false" ht="13.8" hidden="false" customHeight="true" outlineLevel="0" collapsed="false">
      <c r="A42" s="11" t="s">
        <v>69</v>
      </c>
      <c r="B42" s="11"/>
      <c r="C42" s="11"/>
      <c r="D42" s="11"/>
      <c r="E42" s="11"/>
      <c r="F42" s="11"/>
      <c r="G42" s="11"/>
      <c r="H42" s="11"/>
      <c r="I42" s="11"/>
      <c r="J42" s="11"/>
      <c r="L42" s="2"/>
      <c r="M42" s="2"/>
      <c r="N42" s="2"/>
      <c r="O42" s="2"/>
    </row>
    <row r="43" customFormat="false" ht="23.85" hidden="false" customHeight="false" outlineLevel="0" collapsed="false">
      <c r="A43" s="13" t="n">
        <v>98557</v>
      </c>
      <c r="B43" s="27" t="s">
        <v>70</v>
      </c>
      <c r="C43" s="27" t="s">
        <v>71</v>
      </c>
      <c r="D43" s="15" t="s">
        <v>23</v>
      </c>
      <c r="E43" s="26" t="n">
        <v>164.49</v>
      </c>
      <c r="F43" s="17" t="n">
        <v>42.56</v>
      </c>
      <c r="G43" s="16" t="n">
        <f aca="false">(F43*1.25)</f>
        <v>53.2</v>
      </c>
      <c r="H43" s="17" t="n">
        <f aca="false">J43*0.6</f>
        <v>5250.5208</v>
      </c>
      <c r="I43" s="17" t="n">
        <f aca="false">J43*0.4</f>
        <v>3500.3472</v>
      </c>
      <c r="J43" s="17" t="n">
        <f aca="false">ROUND(E43,2)*(ROUND(G43,2))</f>
        <v>8750.868</v>
      </c>
      <c r="L43" s="2"/>
      <c r="M43" s="2"/>
      <c r="N43" s="2"/>
      <c r="O43" s="2"/>
    </row>
    <row r="44" customFormat="false" ht="13.8" hidden="false" customHeight="false" outlineLevel="0" collapsed="false">
      <c r="A44" s="18"/>
      <c r="B44" s="18"/>
      <c r="C44" s="18"/>
      <c r="D44" s="18"/>
      <c r="E44" s="18"/>
      <c r="F44" s="18"/>
      <c r="G44" s="18"/>
      <c r="H44" s="18"/>
      <c r="I44" s="19" t="s">
        <v>27</v>
      </c>
      <c r="J44" s="20" t="n">
        <f aca="false">SUM(J43)</f>
        <v>8750.868</v>
      </c>
      <c r="L44" s="2"/>
      <c r="M44" s="2"/>
      <c r="N44" s="2"/>
      <c r="O44" s="2"/>
    </row>
    <row r="45" customFormat="false" ht="13.8" hidden="false" customHeight="true" outlineLevel="0" collapsed="false">
      <c r="A45" s="11" t="s">
        <v>72</v>
      </c>
      <c r="B45" s="11"/>
      <c r="C45" s="11"/>
      <c r="D45" s="11"/>
      <c r="E45" s="11"/>
      <c r="F45" s="11"/>
      <c r="G45" s="11"/>
      <c r="H45" s="11"/>
      <c r="I45" s="11"/>
      <c r="J45" s="11"/>
      <c r="L45" s="2"/>
      <c r="M45" s="2"/>
      <c r="N45" s="2"/>
      <c r="O45" s="2"/>
    </row>
    <row r="46" customFormat="false" ht="13.8" hidden="false" customHeight="true" outlineLevel="0" collapsed="false">
      <c r="A46" s="21" t="s">
        <v>73</v>
      </c>
      <c r="B46" s="21"/>
      <c r="C46" s="21"/>
      <c r="D46" s="21"/>
      <c r="E46" s="21"/>
      <c r="F46" s="21"/>
      <c r="G46" s="21"/>
      <c r="H46" s="21"/>
      <c r="I46" s="21"/>
      <c r="J46" s="21"/>
      <c r="L46" s="2"/>
      <c r="M46" s="2"/>
      <c r="N46" s="2"/>
      <c r="O46" s="2"/>
    </row>
    <row r="47" customFormat="false" ht="68.65" hidden="false" customHeight="false" outlineLevel="0" collapsed="false">
      <c r="A47" s="27" t="n">
        <v>92778</v>
      </c>
      <c r="B47" s="13" t="s">
        <v>74</v>
      </c>
      <c r="C47" s="27" t="s">
        <v>75</v>
      </c>
      <c r="D47" s="15" t="s">
        <v>37</v>
      </c>
      <c r="E47" s="26" t="n">
        <v>273.94</v>
      </c>
      <c r="F47" s="17" t="n">
        <v>13.18</v>
      </c>
      <c r="G47" s="17" t="n">
        <f aca="false">F47*1.25</f>
        <v>16.475</v>
      </c>
      <c r="H47" s="17" t="n">
        <f aca="false">J47*0.6</f>
        <v>2707.8969</v>
      </c>
      <c r="I47" s="17" t="n">
        <f aca="false">J47*0.4</f>
        <v>1805.2646</v>
      </c>
      <c r="J47" s="17" t="n">
        <f aca="false">G47*E47</f>
        <v>4513.1615</v>
      </c>
      <c r="L47" s="2"/>
      <c r="M47" s="2"/>
      <c r="N47" s="2"/>
      <c r="O47" s="2"/>
    </row>
    <row r="48" customFormat="false" ht="68.65" hidden="false" customHeight="false" outlineLevel="0" collapsed="false">
      <c r="A48" s="27" t="n">
        <v>92775</v>
      </c>
      <c r="B48" s="13" t="s">
        <v>76</v>
      </c>
      <c r="C48" s="27" t="s">
        <v>77</v>
      </c>
      <c r="D48" s="15" t="s">
        <v>37</v>
      </c>
      <c r="E48" s="26" t="n">
        <v>75.77</v>
      </c>
      <c r="F48" s="17" t="n">
        <v>17.36</v>
      </c>
      <c r="G48" s="17" t="n">
        <f aca="false">F48*1.25</f>
        <v>21.7</v>
      </c>
      <c r="H48" s="17" t="n">
        <f aca="false">J48*0.6</f>
        <v>986.5254</v>
      </c>
      <c r="I48" s="17" t="n">
        <f aca="false">J48*0.4</f>
        <v>657.6836</v>
      </c>
      <c r="J48" s="17" t="n">
        <f aca="false">G48*E48</f>
        <v>1644.209</v>
      </c>
      <c r="L48" s="2"/>
      <c r="M48" s="2"/>
      <c r="N48" s="2"/>
      <c r="O48" s="2"/>
    </row>
    <row r="49" customFormat="false" ht="35.05" hidden="false" customHeight="false" outlineLevel="0" collapsed="false">
      <c r="A49" s="27" t="n">
        <v>92269</v>
      </c>
      <c r="B49" s="13" t="s">
        <v>78</v>
      </c>
      <c r="C49" s="27" t="s">
        <v>50</v>
      </c>
      <c r="D49" s="15" t="s">
        <v>23</v>
      </c>
      <c r="E49" s="26" t="n">
        <v>54.53</v>
      </c>
      <c r="F49" s="17" t="n">
        <v>141.12</v>
      </c>
      <c r="G49" s="17" t="n">
        <f aca="false">F49*1.25</f>
        <v>176.4</v>
      </c>
      <c r="H49" s="15" t="n">
        <f aca="false">J49*0.6</f>
        <v>5771.4552</v>
      </c>
      <c r="I49" s="15" t="n">
        <f aca="false">J49*0.4</f>
        <v>3847.6368</v>
      </c>
      <c r="J49" s="17" t="n">
        <f aca="false">G49*E49</f>
        <v>9619.092</v>
      </c>
      <c r="L49" s="2"/>
      <c r="M49" s="2"/>
      <c r="N49" s="2"/>
      <c r="O49" s="2"/>
    </row>
    <row r="50" customFormat="false" ht="46.25" hidden="false" customHeight="false" outlineLevel="0" collapsed="false">
      <c r="A50" s="27" t="n">
        <v>103672</v>
      </c>
      <c r="B50" s="13" t="s">
        <v>79</v>
      </c>
      <c r="C50" s="27" t="s">
        <v>80</v>
      </c>
      <c r="D50" s="15" t="s">
        <v>32</v>
      </c>
      <c r="E50" s="26" t="n">
        <v>3.12</v>
      </c>
      <c r="F50" s="17" t="n">
        <v>570.04</v>
      </c>
      <c r="G50" s="17" t="n">
        <f aca="false">F50*1.25</f>
        <v>712.55</v>
      </c>
      <c r="H50" s="15" t="n">
        <f aca="false">J50*0.6</f>
        <v>1333.8936</v>
      </c>
      <c r="I50" s="15" t="n">
        <f aca="false">J50*0.4</f>
        <v>889.2624</v>
      </c>
      <c r="J50" s="17" t="n">
        <f aca="false">G50*E50</f>
        <v>2223.156</v>
      </c>
      <c r="L50" s="2"/>
      <c r="M50" s="2"/>
      <c r="N50" s="2"/>
      <c r="O50" s="2"/>
    </row>
    <row r="51" customFormat="false" ht="13.8" hidden="false" customHeight="true" outlineLevel="0" collapsed="false">
      <c r="A51" s="21" t="s">
        <v>81</v>
      </c>
      <c r="B51" s="21"/>
      <c r="C51" s="21"/>
      <c r="D51" s="21"/>
      <c r="E51" s="21"/>
      <c r="F51" s="21"/>
      <c r="G51" s="21"/>
      <c r="H51" s="21"/>
      <c r="I51" s="21"/>
      <c r="J51" s="21"/>
      <c r="L51" s="2"/>
      <c r="M51" s="2"/>
      <c r="N51" s="2"/>
      <c r="O51" s="2"/>
    </row>
    <row r="52" customFormat="false" ht="57.45" hidden="false" customHeight="false" outlineLevel="0" collapsed="false">
      <c r="A52" s="27" t="n">
        <v>92778</v>
      </c>
      <c r="B52" s="30" t="s">
        <v>82</v>
      </c>
      <c r="C52" s="27" t="s">
        <v>83</v>
      </c>
      <c r="D52" s="26" t="s">
        <v>37</v>
      </c>
      <c r="E52" s="26" t="n">
        <v>185.1</v>
      </c>
      <c r="F52" s="17" t="n">
        <v>13.18</v>
      </c>
      <c r="G52" s="29" t="n">
        <f aca="false">F52*1.25</f>
        <v>16.475</v>
      </c>
      <c r="H52" s="29" t="n">
        <f aca="false">J52*0.6</f>
        <v>1829.7135</v>
      </c>
      <c r="I52" s="29" t="n">
        <f aca="false">J52*0.4</f>
        <v>1219.809</v>
      </c>
      <c r="J52" s="29" t="n">
        <f aca="false">G52*E52</f>
        <v>3049.5225</v>
      </c>
      <c r="L52" s="2"/>
      <c r="M52" s="2"/>
      <c r="N52" s="2"/>
      <c r="O52" s="2"/>
    </row>
    <row r="53" customFormat="false" ht="57.45" hidden="false" customHeight="false" outlineLevel="0" collapsed="false">
      <c r="A53" s="27" t="n">
        <v>92775</v>
      </c>
      <c r="B53" s="30" t="s">
        <v>84</v>
      </c>
      <c r="C53" s="27" t="s">
        <v>85</v>
      </c>
      <c r="D53" s="26" t="s">
        <v>37</v>
      </c>
      <c r="E53" s="26" t="n">
        <v>73.92</v>
      </c>
      <c r="F53" s="17" t="n">
        <v>17.36</v>
      </c>
      <c r="G53" s="29" t="n">
        <f aca="false">F53*1.25</f>
        <v>21.7</v>
      </c>
      <c r="H53" s="29" t="n">
        <f aca="false">J53*0.6</f>
        <v>962.4384</v>
      </c>
      <c r="I53" s="29" t="n">
        <f aca="false">J53*0.4</f>
        <v>641.6256</v>
      </c>
      <c r="J53" s="29" t="n">
        <f aca="false">G53*E53</f>
        <v>1604.064</v>
      </c>
      <c r="L53" s="2"/>
      <c r="M53" s="2"/>
      <c r="N53" s="2"/>
      <c r="O53" s="2"/>
    </row>
    <row r="54" customFormat="false" ht="46.25" hidden="false" customHeight="false" outlineLevel="0" collapsed="false">
      <c r="A54" s="27" t="n">
        <v>103674</v>
      </c>
      <c r="B54" s="30" t="s">
        <v>86</v>
      </c>
      <c r="C54" s="27" t="s">
        <v>87</v>
      </c>
      <c r="D54" s="26" t="s">
        <v>32</v>
      </c>
      <c r="E54" s="26" t="n">
        <v>3.23</v>
      </c>
      <c r="F54" s="17" t="n">
        <v>586.82</v>
      </c>
      <c r="G54" s="29" t="n">
        <f aca="false">F54*1.25</f>
        <v>733.525</v>
      </c>
      <c r="H54" s="26" t="n">
        <f aca="false">J54*0.6</f>
        <v>1421.57145</v>
      </c>
      <c r="I54" s="26" t="n">
        <f aca="false">J54*0.4</f>
        <v>947.7143</v>
      </c>
      <c r="J54" s="29" t="n">
        <f aca="false">G54*E54</f>
        <v>2369.28575</v>
      </c>
      <c r="L54" s="2"/>
      <c r="M54" s="2"/>
      <c r="N54" s="2"/>
      <c r="O54" s="2"/>
    </row>
    <row r="55" customFormat="false" ht="13.8" hidden="false" customHeight="true" outlineLevel="0" collapsed="false">
      <c r="A55" s="21" t="s">
        <v>88</v>
      </c>
      <c r="B55" s="21"/>
      <c r="C55" s="21"/>
      <c r="D55" s="21"/>
      <c r="E55" s="21"/>
      <c r="F55" s="21"/>
      <c r="G55" s="21"/>
      <c r="H55" s="21"/>
      <c r="I55" s="21"/>
      <c r="J55" s="21"/>
      <c r="L55" s="2"/>
      <c r="M55" s="2"/>
      <c r="N55" s="2"/>
      <c r="O55" s="2"/>
    </row>
    <row r="56" customFormat="false" ht="57.45" hidden="false" customHeight="false" outlineLevel="0" collapsed="false">
      <c r="A56" s="27" t="n">
        <v>101964</v>
      </c>
      <c r="B56" s="13" t="s">
        <v>89</v>
      </c>
      <c r="C56" s="27" t="s">
        <v>90</v>
      </c>
      <c r="D56" s="15" t="s">
        <v>23</v>
      </c>
      <c r="E56" s="26" t="n">
        <v>76</v>
      </c>
      <c r="F56" s="17" t="n">
        <v>152.71</v>
      </c>
      <c r="G56" s="17" t="n">
        <f aca="false">F56*1.25</f>
        <v>190.8875</v>
      </c>
      <c r="H56" s="17" t="n">
        <f aca="false">J56*0.6</f>
        <v>8704.47</v>
      </c>
      <c r="I56" s="17" t="n">
        <f aca="false">J56*0.4</f>
        <v>5802.98</v>
      </c>
      <c r="J56" s="17" t="n">
        <f aca="false">G56*E56</f>
        <v>14507.45</v>
      </c>
      <c r="L56" s="2"/>
      <c r="M56" s="2"/>
      <c r="N56" s="2"/>
      <c r="O56" s="2"/>
    </row>
    <row r="57" customFormat="false" ht="46.25" hidden="false" customHeight="false" outlineLevel="0" collapsed="false">
      <c r="A57" s="27" t="n">
        <v>87884</v>
      </c>
      <c r="B57" s="13" t="s">
        <v>91</v>
      </c>
      <c r="C57" s="27" t="s">
        <v>92</v>
      </c>
      <c r="D57" s="15" t="s">
        <v>23</v>
      </c>
      <c r="E57" s="26" t="n">
        <v>76</v>
      </c>
      <c r="F57" s="17" t="n">
        <v>7.06</v>
      </c>
      <c r="G57" s="17" t="n">
        <f aca="false">F57*1.25</f>
        <v>8.825</v>
      </c>
      <c r="H57" s="17" t="n">
        <f aca="false">J57*0.6</f>
        <v>402.42</v>
      </c>
      <c r="I57" s="17" t="n">
        <f aca="false">J57*0.4</f>
        <v>268.28</v>
      </c>
      <c r="J57" s="17" t="n">
        <f aca="false">G57*E57</f>
        <v>670.7</v>
      </c>
      <c r="L57" s="2"/>
      <c r="M57" s="2"/>
      <c r="N57" s="2"/>
      <c r="O57" s="2"/>
    </row>
    <row r="58" customFormat="false" ht="68.65" hidden="false" customHeight="false" outlineLevel="0" collapsed="false">
      <c r="A58" s="27" t="n">
        <v>90406</v>
      </c>
      <c r="B58" s="13" t="s">
        <v>93</v>
      </c>
      <c r="C58" s="27" t="s">
        <v>94</v>
      </c>
      <c r="D58" s="15" t="s">
        <v>23</v>
      </c>
      <c r="E58" s="26" t="n">
        <v>76</v>
      </c>
      <c r="F58" s="17" t="n">
        <v>40.98</v>
      </c>
      <c r="G58" s="17" t="n">
        <f aca="false">F58*1.25</f>
        <v>51.225</v>
      </c>
      <c r="H58" s="17" t="n">
        <f aca="false">J58*0.6</f>
        <v>2335.86</v>
      </c>
      <c r="I58" s="17" t="n">
        <f aca="false">J58*0.4</f>
        <v>1557.24</v>
      </c>
      <c r="J58" s="17" t="n">
        <f aca="false">G58*E58</f>
        <v>3893.1</v>
      </c>
      <c r="L58" s="2"/>
      <c r="M58" s="2"/>
      <c r="N58" s="2"/>
      <c r="O58" s="2"/>
    </row>
    <row r="59" customFormat="false" ht="35.05" hidden="false" customHeight="false" outlineLevel="0" collapsed="false">
      <c r="A59" s="27" t="s">
        <v>61</v>
      </c>
      <c r="B59" s="13" t="s">
        <v>95</v>
      </c>
      <c r="C59" s="27" t="s">
        <v>96</v>
      </c>
      <c r="D59" s="15" t="s">
        <v>23</v>
      </c>
      <c r="E59" s="26" t="n">
        <v>76</v>
      </c>
      <c r="F59" s="17" t="n">
        <v>5.5</v>
      </c>
      <c r="G59" s="17" t="n">
        <f aca="false">F59*1.25</f>
        <v>6.875</v>
      </c>
      <c r="H59" s="17" t="n">
        <f aca="false">J59*0.6</f>
        <v>313.5</v>
      </c>
      <c r="I59" s="17" t="n">
        <f aca="false">J59*0.4</f>
        <v>209</v>
      </c>
      <c r="J59" s="17" t="n">
        <f aca="false">G59*E59</f>
        <v>522.5</v>
      </c>
      <c r="L59" s="2"/>
      <c r="M59" s="2"/>
      <c r="N59" s="2"/>
      <c r="O59" s="2"/>
    </row>
    <row r="60" customFormat="false" ht="23.85" hidden="false" customHeight="false" outlineLevel="0" collapsed="false">
      <c r="A60" s="27" t="n">
        <v>88484</v>
      </c>
      <c r="B60" s="13" t="s">
        <v>97</v>
      </c>
      <c r="C60" s="27" t="s">
        <v>98</v>
      </c>
      <c r="D60" s="15" t="s">
        <v>23</v>
      </c>
      <c r="E60" s="26" t="n">
        <v>76</v>
      </c>
      <c r="F60" s="17" t="n">
        <v>2.7</v>
      </c>
      <c r="G60" s="17" t="n">
        <f aca="false">F60*1.25</f>
        <v>3.375</v>
      </c>
      <c r="H60" s="17" t="n">
        <f aca="false">J60*0.6</f>
        <v>153.9</v>
      </c>
      <c r="I60" s="17" t="n">
        <f aca="false">J60*0.4</f>
        <v>102.6</v>
      </c>
      <c r="J60" s="17" t="n">
        <f aca="false">G60*E60</f>
        <v>256.5</v>
      </c>
      <c r="L60" s="2"/>
      <c r="M60" s="2"/>
      <c r="N60" s="2"/>
      <c r="O60" s="2"/>
    </row>
    <row r="61" customFormat="false" ht="35.05" hidden="false" customHeight="false" outlineLevel="0" collapsed="false">
      <c r="A61" s="27" t="n">
        <v>88488</v>
      </c>
      <c r="B61" s="13" t="s">
        <v>99</v>
      </c>
      <c r="C61" s="27" t="s">
        <v>100</v>
      </c>
      <c r="D61" s="15" t="s">
        <v>23</v>
      </c>
      <c r="E61" s="26" t="n">
        <v>76</v>
      </c>
      <c r="F61" s="17" t="n">
        <v>16.53</v>
      </c>
      <c r="G61" s="17" t="n">
        <f aca="false">F61*1.25</f>
        <v>20.6625</v>
      </c>
      <c r="H61" s="17" t="n">
        <f aca="false">J61*0.6</f>
        <v>942.21</v>
      </c>
      <c r="I61" s="17" t="n">
        <f aca="false">J61*0.4</f>
        <v>628.14</v>
      </c>
      <c r="J61" s="17" t="n">
        <f aca="false">G61*E61</f>
        <v>1570.35</v>
      </c>
      <c r="L61" s="2"/>
      <c r="M61" s="2"/>
      <c r="N61" s="2"/>
      <c r="O61" s="2"/>
    </row>
    <row r="62" customFormat="false" ht="13.8" hidden="false" customHeight="false" outlineLevel="0" collapsed="false">
      <c r="A62" s="18"/>
      <c r="B62" s="18"/>
      <c r="C62" s="18"/>
      <c r="D62" s="18"/>
      <c r="E62" s="18"/>
      <c r="F62" s="18"/>
      <c r="G62" s="18"/>
      <c r="H62" s="18"/>
      <c r="I62" s="19" t="s">
        <v>27</v>
      </c>
      <c r="J62" s="20" t="n">
        <f aca="false">SUM(J47:J61)</f>
        <v>46443.09075</v>
      </c>
      <c r="L62" s="2"/>
      <c r="M62" s="2"/>
      <c r="N62" s="2"/>
      <c r="O62" s="2"/>
    </row>
    <row r="63" customFormat="false" ht="13.8" hidden="false" customHeight="true" outlineLevel="0" collapsed="false">
      <c r="A63" s="11" t="s">
        <v>101</v>
      </c>
      <c r="B63" s="11"/>
      <c r="C63" s="11"/>
      <c r="D63" s="11"/>
      <c r="E63" s="11"/>
      <c r="F63" s="11"/>
      <c r="G63" s="11"/>
      <c r="H63" s="11"/>
      <c r="I63" s="11"/>
      <c r="J63" s="11"/>
      <c r="L63" s="2"/>
      <c r="M63" s="2"/>
      <c r="N63" s="2"/>
      <c r="O63" s="2"/>
    </row>
    <row r="64" customFormat="false" ht="68.65" hidden="false" customHeight="false" outlineLevel="0" collapsed="false">
      <c r="A64" s="13" t="n">
        <v>92580</v>
      </c>
      <c r="B64" s="27" t="s">
        <v>102</v>
      </c>
      <c r="C64" s="28" t="s">
        <v>103</v>
      </c>
      <c r="D64" s="15" t="s">
        <v>23</v>
      </c>
      <c r="E64" s="26" t="n">
        <v>844.56</v>
      </c>
      <c r="F64" s="17" t="n">
        <v>67.93</v>
      </c>
      <c r="G64" s="16" t="n">
        <f aca="false">(F64*1.25)</f>
        <v>84.9125</v>
      </c>
      <c r="H64" s="17" t="n">
        <f aca="false">J64*0.6</f>
        <v>43026.95376</v>
      </c>
      <c r="I64" s="17" t="n">
        <f aca="false">J64*0.4</f>
        <v>28684.63584</v>
      </c>
      <c r="J64" s="17" t="n">
        <f aca="false">ROUND(E64,2)*(ROUND(G64,2))</f>
        <v>71711.5896</v>
      </c>
      <c r="L64" s="2"/>
      <c r="M64" s="2"/>
      <c r="N64" s="2"/>
      <c r="O64" s="2"/>
    </row>
    <row r="65" customFormat="false" ht="35.05" hidden="false" customHeight="false" outlineLevel="0" collapsed="false">
      <c r="A65" s="13" t="n">
        <v>94213</v>
      </c>
      <c r="B65" s="27" t="s">
        <v>104</v>
      </c>
      <c r="C65" s="28" t="s">
        <v>105</v>
      </c>
      <c r="D65" s="15" t="s">
        <v>23</v>
      </c>
      <c r="E65" s="26" t="n">
        <v>844.56</v>
      </c>
      <c r="F65" s="17" t="n">
        <v>85.29</v>
      </c>
      <c r="G65" s="16" t="n">
        <f aca="false">(F65*1.25)</f>
        <v>106.6125</v>
      </c>
      <c r="H65" s="17" t="n">
        <f aca="false">J65*0.6</f>
        <v>54023.12496</v>
      </c>
      <c r="I65" s="17" t="n">
        <f aca="false">J65*0.4</f>
        <v>36015.41664</v>
      </c>
      <c r="J65" s="17" t="n">
        <f aca="false">ROUND(E65,2)*(ROUND(G65,2))</f>
        <v>90038.5416</v>
      </c>
      <c r="L65" s="2"/>
      <c r="M65" s="2"/>
      <c r="N65" s="2"/>
      <c r="O65" s="2"/>
    </row>
    <row r="66" customFormat="false" ht="46.25" hidden="false" customHeight="false" outlineLevel="0" collapsed="false">
      <c r="A66" s="13" t="n">
        <v>94228</v>
      </c>
      <c r="B66" s="27" t="s">
        <v>106</v>
      </c>
      <c r="C66" s="28" t="s">
        <v>107</v>
      </c>
      <c r="D66" s="15" t="s">
        <v>26</v>
      </c>
      <c r="E66" s="26" t="n">
        <v>78.2</v>
      </c>
      <c r="F66" s="17" t="n">
        <v>111.36</v>
      </c>
      <c r="G66" s="16" t="n">
        <f aca="false">(F66*1.25)</f>
        <v>139.2</v>
      </c>
      <c r="H66" s="17" t="n">
        <f aca="false">J66*0.6</f>
        <v>6531.264</v>
      </c>
      <c r="I66" s="17" t="n">
        <f aca="false">J66*0.4</f>
        <v>4354.176</v>
      </c>
      <c r="J66" s="17" t="n">
        <f aca="false">ROUND(E66,2)*(ROUND(G66,2))</f>
        <v>10885.44</v>
      </c>
      <c r="L66" s="2"/>
      <c r="M66" s="2"/>
      <c r="N66" s="2"/>
      <c r="O66" s="2"/>
    </row>
    <row r="67" customFormat="false" ht="79.85" hidden="false" customHeight="false" outlineLevel="0" collapsed="false">
      <c r="A67" s="13" t="n">
        <v>91790</v>
      </c>
      <c r="B67" s="27" t="s">
        <v>108</v>
      </c>
      <c r="C67" s="28" t="s">
        <v>109</v>
      </c>
      <c r="D67" s="15" t="s">
        <v>26</v>
      </c>
      <c r="E67" s="26" t="n">
        <f aca="false">10*6</f>
        <v>60</v>
      </c>
      <c r="F67" s="17" t="n">
        <v>83.37</v>
      </c>
      <c r="G67" s="16" t="n">
        <f aca="false">(F67*1.25)</f>
        <v>104.2125</v>
      </c>
      <c r="H67" s="17" t="n">
        <f aca="false">J67*0.6</f>
        <v>3751.56</v>
      </c>
      <c r="I67" s="17" t="n">
        <f aca="false">J67*0.4</f>
        <v>2501.04</v>
      </c>
      <c r="J67" s="17" t="n">
        <f aca="false">ROUND(E67,2)*(ROUND(G67,2))</f>
        <v>6252.6</v>
      </c>
      <c r="L67" s="2"/>
      <c r="M67" s="2"/>
      <c r="N67" s="2"/>
      <c r="O67" s="2"/>
    </row>
    <row r="68" customFormat="false" ht="13.8" hidden="false" customHeight="false" outlineLevel="0" collapsed="false">
      <c r="A68" s="18"/>
      <c r="B68" s="18"/>
      <c r="C68" s="18"/>
      <c r="D68" s="18"/>
      <c r="E68" s="18"/>
      <c r="F68" s="18"/>
      <c r="G68" s="18"/>
      <c r="H68" s="18"/>
      <c r="I68" s="19" t="s">
        <v>27</v>
      </c>
      <c r="J68" s="20" t="n">
        <f aca="false">SUM(J64:J67)</f>
        <v>178888.1712</v>
      </c>
      <c r="L68" s="2"/>
      <c r="M68" s="2"/>
      <c r="N68" s="2"/>
      <c r="O68" s="2"/>
    </row>
    <row r="69" customFormat="false" ht="13.8" hidden="false" customHeight="true" outlineLevel="0" collapsed="false">
      <c r="A69" s="11" t="s">
        <v>110</v>
      </c>
      <c r="B69" s="11"/>
      <c r="C69" s="11"/>
      <c r="D69" s="11"/>
      <c r="E69" s="11"/>
      <c r="F69" s="11"/>
      <c r="G69" s="11"/>
      <c r="H69" s="11"/>
      <c r="I69" s="11"/>
      <c r="J69" s="11"/>
      <c r="L69" s="2"/>
      <c r="M69" s="2"/>
      <c r="N69" s="2"/>
      <c r="O69" s="2"/>
    </row>
    <row r="70" customFormat="false" ht="68.65" hidden="false" customHeight="false" outlineLevel="0" collapsed="false">
      <c r="A70" s="27" t="n">
        <v>89471</v>
      </c>
      <c r="B70" s="13" t="s">
        <v>111</v>
      </c>
      <c r="C70" s="27" t="s">
        <v>112</v>
      </c>
      <c r="D70" s="15" t="s">
        <v>23</v>
      </c>
      <c r="E70" s="26" t="n">
        <v>412.1</v>
      </c>
      <c r="F70" s="17" t="n">
        <v>94.76</v>
      </c>
      <c r="G70" s="17" t="n">
        <f aca="false">F70*1.25</f>
        <v>118.45</v>
      </c>
      <c r="H70" s="15" t="n">
        <f aca="false">J70*0.6</f>
        <v>29287.947</v>
      </c>
      <c r="I70" s="15" t="n">
        <f aca="false">J70*0.4</f>
        <v>19525.298</v>
      </c>
      <c r="J70" s="17" t="n">
        <f aca="false">G70*E70</f>
        <v>48813.245</v>
      </c>
      <c r="L70" s="2"/>
      <c r="M70" s="2"/>
      <c r="N70" s="2"/>
      <c r="O70" s="2"/>
    </row>
    <row r="71" customFormat="false" ht="35.05" hidden="false" customHeight="false" outlineLevel="0" collapsed="false">
      <c r="A71" s="27" t="n">
        <v>93205</v>
      </c>
      <c r="B71" s="13" t="s">
        <v>113</v>
      </c>
      <c r="C71" s="27" t="s">
        <v>114</v>
      </c>
      <c r="D71" s="26" t="s">
        <v>26</v>
      </c>
      <c r="E71" s="26" t="n">
        <f aca="false">(4.41*7)+0.86+(4.41*5)+1.41+1.41+0.86+18.4+18.4</f>
        <v>94.26</v>
      </c>
      <c r="F71" s="17" t="n">
        <v>37.78</v>
      </c>
      <c r="G71" s="29" t="n">
        <f aca="false">F71*1.25</f>
        <v>47.225</v>
      </c>
      <c r="H71" s="26" t="n">
        <f aca="false">J71*0.6</f>
        <v>2670.8571</v>
      </c>
      <c r="I71" s="26" t="n">
        <f aca="false">J71*0.4</f>
        <v>1780.5714</v>
      </c>
      <c r="J71" s="29" t="n">
        <f aca="false">G71*E71</f>
        <v>4451.4285</v>
      </c>
      <c r="L71" s="2"/>
      <c r="M71" s="2"/>
      <c r="N71" s="2"/>
      <c r="O71" s="2"/>
    </row>
    <row r="72" customFormat="false" ht="35.05" hidden="false" customHeight="false" outlineLevel="0" collapsed="false">
      <c r="A72" s="27" t="n">
        <v>93192</v>
      </c>
      <c r="B72" s="13" t="s">
        <v>115</v>
      </c>
      <c r="C72" s="27" t="s">
        <v>116</v>
      </c>
      <c r="D72" s="15" t="s">
        <v>26</v>
      </c>
      <c r="E72" s="26" t="n">
        <v>5.2</v>
      </c>
      <c r="F72" s="17" t="n">
        <v>47.33</v>
      </c>
      <c r="G72" s="17" t="n">
        <f aca="false">F72*1.25</f>
        <v>59.1625</v>
      </c>
      <c r="H72" s="17" t="n">
        <f aca="false">J72*0.6</f>
        <v>184.587</v>
      </c>
      <c r="I72" s="17" t="n">
        <f aca="false">J72*0.4</f>
        <v>123.058</v>
      </c>
      <c r="J72" s="17" t="n">
        <f aca="false">G72*E72</f>
        <v>307.645</v>
      </c>
      <c r="L72" s="2"/>
      <c r="M72" s="2"/>
      <c r="N72" s="2"/>
      <c r="O72" s="2"/>
    </row>
    <row r="73" customFormat="false" ht="46.25" hidden="false" customHeight="false" outlineLevel="0" collapsed="false">
      <c r="A73" s="27" t="n">
        <v>93198</v>
      </c>
      <c r="B73" s="13" t="s">
        <v>117</v>
      </c>
      <c r="C73" s="27" t="s">
        <v>118</v>
      </c>
      <c r="D73" s="15" t="s">
        <v>26</v>
      </c>
      <c r="E73" s="26" t="n">
        <f aca="false">10.8+2.4</f>
        <v>13.2</v>
      </c>
      <c r="F73" s="17" t="n">
        <v>39.5</v>
      </c>
      <c r="G73" s="17" t="n">
        <f aca="false">F73*1.25</f>
        <v>49.375</v>
      </c>
      <c r="H73" s="17" t="n">
        <f aca="false">J73*0.6</f>
        <v>391.05</v>
      </c>
      <c r="I73" s="17" t="n">
        <f aca="false">J73*0.4</f>
        <v>260.7</v>
      </c>
      <c r="J73" s="17" t="n">
        <f aca="false">G73*E73</f>
        <v>651.75</v>
      </c>
      <c r="L73" s="2"/>
      <c r="M73" s="2"/>
      <c r="N73" s="2"/>
      <c r="O73" s="2"/>
    </row>
    <row r="74" customFormat="false" ht="68.65" hidden="false" customHeight="false" outlineLevel="0" collapsed="false">
      <c r="A74" s="27" t="n">
        <v>92775</v>
      </c>
      <c r="B74" s="13" t="s">
        <v>119</v>
      </c>
      <c r="C74" s="27" t="s">
        <v>120</v>
      </c>
      <c r="D74" s="26" t="s">
        <v>37</v>
      </c>
      <c r="E74" s="26" t="n">
        <f aca="false">61.33+3.38+8.59</f>
        <v>73.3</v>
      </c>
      <c r="F74" s="17" t="n">
        <v>17.36</v>
      </c>
      <c r="G74" s="29" t="n">
        <f aca="false">F74*1.25</f>
        <v>21.7</v>
      </c>
      <c r="H74" s="29" t="n">
        <f aca="false">J74*0.6</f>
        <v>954.366</v>
      </c>
      <c r="I74" s="29" t="n">
        <f aca="false">J74*0.4</f>
        <v>636.244</v>
      </c>
      <c r="J74" s="29" t="n">
        <f aca="false">G74*E74</f>
        <v>1590.61</v>
      </c>
      <c r="L74" s="2"/>
      <c r="M74" s="2"/>
      <c r="N74" s="2"/>
      <c r="O74" s="2"/>
    </row>
    <row r="75" customFormat="false" ht="68.65" hidden="false" customHeight="false" outlineLevel="0" collapsed="false">
      <c r="A75" s="13" t="n">
        <v>92580</v>
      </c>
      <c r="B75" s="13" t="s">
        <v>121</v>
      </c>
      <c r="C75" s="28" t="s">
        <v>103</v>
      </c>
      <c r="D75" s="15" t="s">
        <v>23</v>
      </c>
      <c r="E75" s="26" t="n">
        <v>29.4</v>
      </c>
      <c r="F75" s="17" t="n">
        <v>67.93</v>
      </c>
      <c r="G75" s="16" t="n">
        <f aca="false">(F75*1.25)</f>
        <v>84.9125</v>
      </c>
      <c r="H75" s="17" t="n">
        <f aca="false">J75*0.6</f>
        <v>1497.8124</v>
      </c>
      <c r="I75" s="17" t="n">
        <f aca="false">J75*0.4</f>
        <v>998.5416</v>
      </c>
      <c r="J75" s="17" t="n">
        <f aca="false">ROUND(E75,2)*(ROUND(G75,2))</f>
        <v>2496.354</v>
      </c>
      <c r="L75" s="2"/>
      <c r="M75" s="2"/>
      <c r="N75" s="2"/>
      <c r="O75" s="2"/>
    </row>
    <row r="76" customFormat="false" ht="35.05" hidden="false" customHeight="false" outlineLevel="0" collapsed="false">
      <c r="A76" s="13" t="n">
        <v>94213</v>
      </c>
      <c r="B76" s="13" t="s">
        <v>122</v>
      </c>
      <c r="C76" s="28" t="s">
        <v>105</v>
      </c>
      <c r="D76" s="15" t="s">
        <v>23</v>
      </c>
      <c r="E76" s="26" t="n">
        <v>29.4</v>
      </c>
      <c r="F76" s="17" t="n">
        <v>85.29</v>
      </c>
      <c r="G76" s="16" t="n">
        <f aca="false">(F76*1.25)</f>
        <v>106.6125</v>
      </c>
      <c r="H76" s="17" t="n">
        <f aca="false">J76*0.6</f>
        <v>1880.6004</v>
      </c>
      <c r="I76" s="17" t="n">
        <f aca="false">J76*0.4</f>
        <v>1253.7336</v>
      </c>
      <c r="J76" s="17" t="n">
        <f aca="false">ROUND(E76,2)*(ROUND(G76,2))</f>
        <v>3134.334</v>
      </c>
      <c r="L76" s="2"/>
      <c r="M76" s="2"/>
      <c r="N76" s="2"/>
      <c r="O76" s="2"/>
    </row>
    <row r="77" customFormat="false" ht="13.8" hidden="false" customHeight="false" outlineLevel="0" collapsed="false">
      <c r="A77" s="18"/>
      <c r="B77" s="18"/>
      <c r="C77" s="18"/>
      <c r="D77" s="18"/>
      <c r="E77" s="18"/>
      <c r="F77" s="18"/>
      <c r="G77" s="18"/>
      <c r="H77" s="18"/>
      <c r="I77" s="19" t="s">
        <v>27</v>
      </c>
      <c r="J77" s="20" t="n">
        <f aca="false">SUM(J70:J76)</f>
        <v>61445.3665</v>
      </c>
      <c r="L77" s="2"/>
      <c r="M77" s="2"/>
      <c r="N77" s="2"/>
      <c r="O77" s="2"/>
    </row>
    <row r="78" customFormat="false" ht="13.8" hidden="false" customHeight="true" outlineLevel="0" collapsed="false">
      <c r="A78" s="11" t="s">
        <v>123</v>
      </c>
      <c r="B78" s="11"/>
      <c r="C78" s="11"/>
      <c r="D78" s="11"/>
      <c r="E78" s="11"/>
      <c r="F78" s="11"/>
      <c r="G78" s="11"/>
      <c r="H78" s="11"/>
      <c r="I78" s="11"/>
      <c r="J78" s="11"/>
      <c r="L78" s="2"/>
      <c r="M78" s="2"/>
      <c r="N78" s="2"/>
      <c r="O78" s="2"/>
    </row>
    <row r="79" customFormat="false" ht="43.25" hidden="false" customHeight="false" outlineLevel="0" collapsed="false">
      <c r="A79" s="31" t="n">
        <v>87878</v>
      </c>
      <c r="B79" s="22" t="s">
        <v>124</v>
      </c>
      <c r="C79" s="31" t="s">
        <v>125</v>
      </c>
      <c r="D79" s="24" t="s">
        <v>23</v>
      </c>
      <c r="E79" s="32" t="n">
        <v>88.98</v>
      </c>
      <c r="F79" s="17" t="n">
        <v>4.2</v>
      </c>
      <c r="G79" s="25" t="n">
        <f aca="false">F79*1.25</f>
        <v>5.25</v>
      </c>
      <c r="H79" s="25" t="n">
        <f aca="false">J79*0.6</f>
        <v>280.287</v>
      </c>
      <c r="I79" s="25" t="n">
        <f aca="false">J79*0.4</f>
        <v>186.858</v>
      </c>
      <c r="J79" s="25" t="n">
        <f aca="false">G79*E79</f>
        <v>467.145</v>
      </c>
      <c r="L79" s="2"/>
      <c r="M79" s="2"/>
      <c r="N79" s="2"/>
      <c r="O79" s="2"/>
    </row>
    <row r="80" customFormat="false" ht="64.15" hidden="false" customHeight="false" outlineLevel="0" collapsed="false">
      <c r="A80" s="31" t="n">
        <v>87529</v>
      </c>
      <c r="B80" s="22" t="s">
        <v>126</v>
      </c>
      <c r="C80" s="31" t="s">
        <v>127</v>
      </c>
      <c r="D80" s="24" t="s">
        <v>23</v>
      </c>
      <c r="E80" s="32" t="n">
        <f aca="false">E79</f>
        <v>88.98</v>
      </c>
      <c r="F80" s="17" t="n">
        <v>31.47</v>
      </c>
      <c r="G80" s="25" t="n">
        <f aca="false">F80*1.25</f>
        <v>39.3375</v>
      </c>
      <c r="H80" s="25" t="n">
        <f aca="false">J80*0.6</f>
        <v>2100.15045</v>
      </c>
      <c r="I80" s="25" t="n">
        <f aca="false">J80*0.4</f>
        <v>1400.1003</v>
      </c>
      <c r="J80" s="25" t="n">
        <f aca="false">G80*E80</f>
        <v>3500.25075</v>
      </c>
      <c r="L80" s="2"/>
      <c r="M80" s="2"/>
      <c r="N80" s="2"/>
      <c r="O80" s="2"/>
    </row>
    <row r="81" customFormat="false" ht="68.65" hidden="false" customHeight="false" outlineLevel="0" collapsed="false">
      <c r="A81" s="31" t="n">
        <v>87275</v>
      </c>
      <c r="B81" s="22" t="s">
        <v>128</v>
      </c>
      <c r="C81" s="28" t="s">
        <v>129</v>
      </c>
      <c r="D81" s="15" t="s">
        <v>23</v>
      </c>
      <c r="E81" s="26" t="n">
        <f aca="false">E79</f>
        <v>88.98</v>
      </c>
      <c r="F81" s="17" t="n">
        <v>66.16</v>
      </c>
      <c r="G81" s="16" t="n">
        <f aca="false">(F81*1.25)</f>
        <v>82.7</v>
      </c>
      <c r="H81" s="17" t="n">
        <f aca="false">J81*0.6</f>
        <v>4415.1876</v>
      </c>
      <c r="I81" s="17" t="n">
        <f aca="false">J81*0.4</f>
        <v>2943.4584</v>
      </c>
      <c r="J81" s="17" t="n">
        <f aca="false">ROUND(E81,2)*(ROUND(G81,2))</f>
        <v>7358.646</v>
      </c>
      <c r="L81" s="2"/>
      <c r="M81" s="2"/>
      <c r="N81" s="2"/>
      <c r="O81" s="2"/>
    </row>
    <row r="82" customFormat="false" ht="32.8" hidden="false" customHeight="false" outlineLevel="0" collapsed="false">
      <c r="A82" s="31" t="n">
        <v>88489</v>
      </c>
      <c r="B82" s="22" t="s">
        <v>130</v>
      </c>
      <c r="C82" s="31" t="s">
        <v>131</v>
      </c>
      <c r="D82" s="24" t="s">
        <v>23</v>
      </c>
      <c r="E82" s="26" t="n">
        <f aca="false">198.26+23.4+12.75</f>
        <v>234.41</v>
      </c>
      <c r="F82" s="17" t="n">
        <v>14.79</v>
      </c>
      <c r="G82" s="25" t="n">
        <f aca="false">F82*1.25</f>
        <v>18.4875</v>
      </c>
      <c r="H82" s="25" t="n">
        <f aca="false">J82*0.6</f>
        <v>2600.192925</v>
      </c>
      <c r="I82" s="25" t="n">
        <f aca="false">J82*0.4</f>
        <v>1733.46195</v>
      </c>
      <c r="J82" s="25" t="n">
        <f aca="false">G82*E82</f>
        <v>4333.654875</v>
      </c>
      <c r="L82" s="2"/>
      <c r="M82" s="2"/>
      <c r="N82" s="2"/>
      <c r="O82" s="2"/>
    </row>
    <row r="83" customFormat="false" ht="43.25" hidden="false" customHeight="false" outlineLevel="0" collapsed="false">
      <c r="A83" s="31" t="n">
        <v>11795</v>
      </c>
      <c r="B83" s="22" t="s">
        <v>132</v>
      </c>
      <c r="C83" s="31" t="s">
        <v>133</v>
      </c>
      <c r="D83" s="24" t="s">
        <v>23</v>
      </c>
      <c r="E83" s="26" t="n">
        <f aca="false">(3.4*0.5)+(3.4*0.5)+(2.8*0.5)</f>
        <v>4.8</v>
      </c>
      <c r="F83" s="17" t="n">
        <v>516.52</v>
      </c>
      <c r="G83" s="25" t="n">
        <f aca="false">F83*1.25</f>
        <v>645.65</v>
      </c>
      <c r="H83" s="25" t="n">
        <f aca="false">J83*0.6</f>
        <v>1859.472</v>
      </c>
      <c r="I83" s="25" t="n">
        <f aca="false">J83*0.4</f>
        <v>1239.648</v>
      </c>
      <c r="J83" s="25" t="n">
        <f aca="false">G83*E83</f>
        <v>3099.12</v>
      </c>
      <c r="L83" s="2"/>
      <c r="M83" s="2"/>
      <c r="N83" s="2"/>
      <c r="O83" s="2"/>
    </row>
    <row r="84" customFormat="false" ht="32.8" hidden="false" customHeight="false" outlineLevel="0" collapsed="false">
      <c r="A84" s="31" t="n">
        <v>100862</v>
      </c>
      <c r="B84" s="22" t="s">
        <v>134</v>
      </c>
      <c r="C84" s="31" t="s">
        <v>135</v>
      </c>
      <c r="D84" s="24" t="s">
        <v>136</v>
      </c>
      <c r="E84" s="26" t="n">
        <v>9</v>
      </c>
      <c r="F84" s="17" t="n">
        <v>48.61</v>
      </c>
      <c r="G84" s="25" t="n">
        <f aca="false">F84*1.25</f>
        <v>60.7625</v>
      </c>
      <c r="H84" s="25" t="n">
        <f aca="false">J84*0.6</f>
        <v>328.1175</v>
      </c>
      <c r="I84" s="25" t="n">
        <f aca="false">J84*0.4</f>
        <v>218.745</v>
      </c>
      <c r="J84" s="25" t="n">
        <f aca="false">G84*E84</f>
        <v>546.8625</v>
      </c>
      <c r="L84" s="2"/>
      <c r="M84" s="2"/>
      <c r="N84" s="2"/>
      <c r="O84" s="2"/>
    </row>
    <row r="85" customFormat="false" ht="43.25" hidden="false" customHeight="false" outlineLevel="0" collapsed="false">
      <c r="A85" s="31" t="n">
        <v>38633</v>
      </c>
      <c r="B85" s="22" t="s">
        <v>137</v>
      </c>
      <c r="C85" s="31" t="s">
        <v>138</v>
      </c>
      <c r="D85" s="24" t="s">
        <v>136</v>
      </c>
      <c r="E85" s="26" t="n">
        <v>4</v>
      </c>
      <c r="F85" s="17" t="n">
        <v>15.83</v>
      </c>
      <c r="G85" s="25" t="n">
        <f aca="false">F85*1.25</f>
        <v>19.7875</v>
      </c>
      <c r="H85" s="25" t="n">
        <f aca="false">J85*0.6</f>
        <v>47.49</v>
      </c>
      <c r="I85" s="25" t="n">
        <f aca="false">J85*0.4</f>
        <v>31.66</v>
      </c>
      <c r="J85" s="25" t="n">
        <f aca="false">G85*E85</f>
        <v>79.15</v>
      </c>
      <c r="L85" s="2"/>
      <c r="M85" s="2"/>
      <c r="N85" s="2"/>
      <c r="O85" s="2"/>
    </row>
    <row r="86" customFormat="false" ht="13.8" hidden="false" customHeight="false" outlineLevel="0" collapsed="false">
      <c r="A86" s="18"/>
      <c r="B86" s="18"/>
      <c r="C86" s="18"/>
      <c r="D86" s="18"/>
      <c r="E86" s="18"/>
      <c r="F86" s="18"/>
      <c r="G86" s="18"/>
      <c r="H86" s="18"/>
      <c r="I86" s="19" t="s">
        <v>27</v>
      </c>
      <c r="J86" s="20" t="n">
        <f aca="false">SUM(J79:J85)</f>
        <v>19384.829125</v>
      </c>
      <c r="L86" s="2"/>
      <c r="M86" s="2"/>
      <c r="N86" s="2"/>
      <c r="O86" s="2"/>
    </row>
    <row r="87" customFormat="false" ht="13.8" hidden="false" customHeight="true" outlineLevel="0" collapsed="false">
      <c r="A87" s="11" t="s">
        <v>139</v>
      </c>
      <c r="B87" s="11"/>
      <c r="C87" s="11"/>
      <c r="D87" s="11"/>
      <c r="E87" s="11"/>
      <c r="F87" s="11"/>
      <c r="G87" s="11"/>
      <c r="H87" s="11"/>
      <c r="I87" s="11"/>
      <c r="J87" s="11"/>
      <c r="L87" s="2"/>
      <c r="M87" s="2"/>
      <c r="N87" s="2"/>
      <c r="O87" s="2"/>
    </row>
    <row r="88" customFormat="false" ht="23.85" hidden="false" customHeight="false" outlineLevel="0" collapsed="false">
      <c r="A88" s="27" t="n">
        <v>96622</v>
      </c>
      <c r="B88" s="27" t="s">
        <v>140</v>
      </c>
      <c r="C88" s="27" t="s">
        <v>141</v>
      </c>
      <c r="D88" s="15" t="s">
        <v>32</v>
      </c>
      <c r="E88" s="26" t="n">
        <v>37.5</v>
      </c>
      <c r="F88" s="17" t="n">
        <v>105.55</v>
      </c>
      <c r="G88" s="16" t="n">
        <f aca="false">(F88*1.25)</f>
        <v>131.9375</v>
      </c>
      <c r="H88" s="17" t="n">
        <f aca="false">J88*0.6</f>
        <v>2968.65</v>
      </c>
      <c r="I88" s="17" t="n">
        <f aca="false">J88*0.4</f>
        <v>1979.1</v>
      </c>
      <c r="J88" s="17" t="n">
        <f aca="false">ROUND(E88,2)*(ROUND(G88,2))</f>
        <v>4947.75</v>
      </c>
      <c r="L88" s="2"/>
      <c r="M88" s="2"/>
      <c r="N88" s="2"/>
      <c r="O88" s="2"/>
    </row>
    <row r="89" customFormat="false" ht="46.25" hidden="false" customHeight="false" outlineLevel="0" collapsed="false">
      <c r="A89" s="30" t="n">
        <v>94995</v>
      </c>
      <c r="B89" s="27" t="s">
        <v>142</v>
      </c>
      <c r="C89" s="27" t="s">
        <v>143</v>
      </c>
      <c r="D89" s="15" t="s">
        <v>23</v>
      </c>
      <c r="E89" s="26" t="n">
        <v>750</v>
      </c>
      <c r="F89" s="17" t="n">
        <v>105.52</v>
      </c>
      <c r="G89" s="16" t="n">
        <f aca="false">(F89*1.25)</f>
        <v>131.9</v>
      </c>
      <c r="H89" s="17" t="n">
        <f aca="false">J89*0.6</f>
        <v>59355</v>
      </c>
      <c r="I89" s="17" t="n">
        <f aca="false">J89*0.4</f>
        <v>39570</v>
      </c>
      <c r="J89" s="17" t="n">
        <f aca="false">ROUND(E89,2)*(ROUND(G89,2))</f>
        <v>98925</v>
      </c>
      <c r="L89" s="2"/>
      <c r="M89" s="2"/>
      <c r="N89" s="2"/>
      <c r="O89" s="2"/>
    </row>
    <row r="90" customFormat="false" ht="35.05" hidden="false" customHeight="false" outlineLevel="0" collapsed="false">
      <c r="A90" s="30" t="n">
        <v>97097</v>
      </c>
      <c r="B90" s="27" t="s">
        <v>144</v>
      </c>
      <c r="C90" s="27" t="s">
        <v>145</v>
      </c>
      <c r="D90" s="15" t="s">
        <v>23</v>
      </c>
      <c r="E90" s="26" t="n">
        <v>750</v>
      </c>
      <c r="F90" s="17" t="n">
        <v>31.63</v>
      </c>
      <c r="G90" s="16" t="n">
        <f aca="false">(F90*1.25)</f>
        <v>39.5375</v>
      </c>
      <c r="H90" s="17" t="n">
        <f aca="false">J90*0.6</f>
        <v>17793</v>
      </c>
      <c r="I90" s="17" t="n">
        <f aca="false">J90*0.4</f>
        <v>11862</v>
      </c>
      <c r="J90" s="17" t="n">
        <f aca="false">ROUND(E90,2)*(ROUND(G90,2))</f>
        <v>29655</v>
      </c>
      <c r="L90" s="2"/>
      <c r="M90" s="2"/>
      <c r="N90" s="2"/>
      <c r="O90" s="2"/>
    </row>
    <row r="91" customFormat="false" ht="68.65" hidden="false" customHeight="false" outlineLevel="0" collapsed="false">
      <c r="A91" s="30" t="n">
        <v>91279</v>
      </c>
      <c r="B91" s="27" t="s">
        <v>146</v>
      </c>
      <c r="C91" s="27" t="s">
        <v>147</v>
      </c>
      <c r="D91" s="15" t="s">
        <v>148</v>
      </c>
      <c r="E91" s="26" t="n">
        <v>24</v>
      </c>
      <c r="F91" s="17" t="n">
        <v>0.82</v>
      </c>
      <c r="G91" s="16" t="n">
        <f aca="false">(F91*1.25)</f>
        <v>1.025</v>
      </c>
      <c r="H91" s="17" t="n">
        <f aca="false">J91*0.6</f>
        <v>14.832</v>
      </c>
      <c r="I91" s="17" t="n">
        <f aca="false">J91*0.4</f>
        <v>9.888</v>
      </c>
      <c r="J91" s="17" t="n">
        <f aca="false">ROUND(E91,2)*(ROUND(G91,2))</f>
        <v>24.72</v>
      </c>
      <c r="L91" s="2"/>
      <c r="M91" s="2"/>
      <c r="N91" s="2"/>
      <c r="O91" s="2"/>
    </row>
    <row r="92" customFormat="false" ht="68.65" hidden="false" customHeight="false" outlineLevel="0" collapsed="false">
      <c r="A92" s="30" t="n">
        <v>91280</v>
      </c>
      <c r="B92" s="27" t="s">
        <v>149</v>
      </c>
      <c r="C92" s="27" t="s">
        <v>150</v>
      </c>
      <c r="D92" s="15" t="s">
        <v>148</v>
      </c>
      <c r="E92" s="26" t="n">
        <v>24</v>
      </c>
      <c r="F92" s="17" t="n">
        <v>0.09</v>
      </c>
      <c r="G92" s="16" t="n">
        <f aca="false">(F92*1.25)</f>
        <v>0.1125</v>
      </c>
      <c r="H92" s="17" t="n">
        <f aca="false">J92*0.6</f>
        <v>1.584</v>
      </c>
      <c r="I92" s="17" t="n">
        <f aca="false">J92*0.4</f>
        <v>1.056</v>
      </c>
      <c r="J92" s="17" t="n">
        <f aca="false">ROUND(E92,2)*(ROUND(G92,2))</f>
        <v>2.64</v>
      </c>
      <c r="L92" s="2"/>
      <c r="M92" s="2"/>
      <c r="N92" s="2"/>
      <c r="O92" s="2"/>
    </row>
    <row r="93" customFormat="false" ht="68.65" hidden="false" customHeight="false" outlineLevel="0" collapsed="false">
      <c r="A93" s="30" t="n">
        <v>91281</v>
      </c>
      <c r="B93" s="27" t="s">
        <v>151</v>
      </c>
      <c r="C93" s="27" t="s">
        <v>152</v>
      </c>
      <c r="D93" s="15" t="s">
        <v>148</v>
      </c>
      <c r="E93" s="26" t="n">
        <v>24</v>
      </c>
      <c r="F93" s="17" t="n">
        <v>1.03</v>
      </c>
      <c r="G93" s="16" t="n">
        <f aca="false">(F93*1.25)</f>
        <v>1.2875</v>
      </c>
      <c r="H93" s="17" t="n">
        <f aca="false">J93*0.6</f>
        <v>18.576</v>
      </c>
      <c r="I93" s="17" t="n">
        <f aca="false">J93*0.4</f>
        <v>12.384</v>
      </c>
      <c r="J93" s="17" t="n">
        <f aca="false">ROUND(E93,2)*(ROUND(G93,2))</f>
        <v>30.96</v>
      </c>
      <c r="L93" s="2"/>
      <c r="M93" s="2"/>
      <c r="N93" s="2"/>
      <c r="O93" s="2"/>
    </row>
    <row r="94" customFormat="false" ht="68.65" hidden="false" customHeight="false" outlineLevel="0" collapsed="false">
      <c r="A94" s="30" t="n">
        <v>91282</v>
      </c>
      <c r="B94" s="27" t="s">
        <v>153</v>
      </c>
      <c r="C94" s="27" t="s">
        <v>154</v>
      </c>
      <c r="D94" s="15" t="s">
        <v>148</v>
      </c>
      <c r="E94" s="26" t="n">
        <v>24</v>
      </c>
      <c r="F94" s="17" t="n">
        <v>9.22</v>
      </c>
      <c r="G94" s="16" t="n">
        <f aca="false">(F94*1.25)</f>
        <v>11.525</v>
      </c>
      <c r="H94" s="17" t="n">
        <f aca="false">J94*0.6</f>
        <v>166.032</v>
      </c>
      <c r="I94" s="17" t="n">
        <f aca="false">J94*0.4</f>
        <v>110.688</v>
      </c>
      <c r="J94" s="17" t="n">
        <f aca="false">ROUND(E94,2)*(ROUND(G94,2))</f>
        <v>276.72</v>
      </c>
      <c r="L94" s="2"/>
      <c r="M94" s="2"/>
      <c r="N94" s="2"/>
      <c r="O94" s="2"/>
    </row>
    <row r="95" customFormat="false" ht="35.05" hidden="false" customHeight="false" outlineLevel="0" collapsed="false">
      <c r="A95" s="30" t="s">
        <v>155</v>
      </c>
      <c r="B95" s="27" t="s">
        <v>156</v>
      </c>
      <c r="C95" s="27" t="s">
        <v>157</v>
      </c>
      <c r="D95" s="26" t="s">
        <v>26</v>
      </c>
      <c r="E95" s="26" t="n">
        <v>287.2</v>
      </c>
      <c r="F95" s="25" t="n">
        <f aca="false">1.16+(1.16*0.4)</f>
        <v>1.624</v>
      </c>
      <c r="G95" s="16" t="n">
        <f aca="false">(F95*1.25)</f>
        <v>2.03</v>
      </c>
      <c r="H95" s="29" t="n">
        <f aca="false">J95*0.6</f>
        <v>349.8096</v>
      </c>
      <c r="I95" s="29" t="n">
        <f aca="false">J95*0.4</f>
        <v>233.2064</v>
      </c>
      <c r="J95" s="29" t="n">
        <f aca="false">ROUND(E95,2)*(ROUND(G95,2))</f>
        <v>583.016</v>
      </c>
      <c r="L95" s="2"/>
      <c r="M95" s="2"/>
      <c r="N95" s="2"/>
      <c r="O95" s="2"/>
    </row>
    <row r="96" customFormat="false" ht="23.85" hidden="false" customHeight="false" outlineLevel="0" collapsed="false">
      <c r="A96" s="30" t="n">
        <v>102489</v>
      </c>
      <c r="B96" s="27" t="s">
        <v>158</v>
      </c>
      <c r="C96" s="27" t="s">
        <v>159</v>
      </c>
      <c r="D96" s="15" t="s">
        <v>23</v>
      </c>
      <c r="E96" s="26" t="n">
        <v>750</v>
      </c>
      <c r="F96" s="17" t="n">
        <v>23.19</v>
      </c>
      <c r="G96" s="16" t="n">
        <f aca="false">(F96*1.25)</f>
        <v>28.9875</v>
      </c>
      <c r="H96" s="17" t="n">
        <f aca="false">J96*0.6</f>
        <v>13045.5</v>
      </c>
      <c r="I96" s="17" t="n">
        <f aca="false">J96*0.4</f>
        <v>8697</v>
      </c>
      <c r="J96" s="17" t="n">
        <f aca="false">ROUND(E96,2)*(ROUND(G96,2))</f>
        <v>21742.5</v>
      </c>
      <c r="L96" s="2"/>
      <c r="M96" s="2"/>
      <c r="N96" s="2"/>
      <c r="O96" s="2"/>
    </row>
    <row r="97" customFormat="false" ht="13.8" hidden="false" customHeight="false" outlineLevel="0" collapsed="false">
      <c r="A97" s="18"/>
      <c r="B97" s="18"/>
      <c r="C97" s="18"/>
      <c r="D97" s="18"/>
      <c r="E97" s="18"/>
      <c r="F97" s="18"/>
      <c r="G97" s="18"/>
      <c r="H97" s="18"/>
      <c r="I97" s="19" t="s">
        <v>27</v>
      </c>
      <c r="J97" s="20" t="n">
        <f aca="false">SUM(J88:J96)</f>
        <v>156188.306</v>
      </c>
      <c r="L97" s="2"/>
      <c r="M97" s="2"/>
      <c r="N97" s="2"/>
      <c r="O97" s="2"/>
    </row>
    <row r="98" customFormat="false" ht="13.8" hidden="false" customHeight="true" outlineLevel="0" collapsed="false">
      <c r="A98" s="11" t="s">
        <v>160</v>
      </c>
      <c r="B98" s="11"/>
      <c r="C98" s="11"/>
      <c r="D98" s="11"/>
      <c r="E98" s="11"/>
      <c r="F98" s="11"/>
      <c r="G98" s="11"/>
      <c r="H98" s="11"/>
      <c r="I98" s="11"/>
      <c r="J98" s="11"/>
      <c r="L98" s="2"/>
      <c r="M98" s="2"/>
      <c r="N98" s="2"/>
      <c r="O98" s="2"/>
    </row>
    <row r="99" customFormat="false" ht="79.85" hidden="false" customHeight="false" outlineLevel="0" collapsed="false">
      <c r="A99" s="30" t="n">
        <v>91785</v>
      </c>
      <c r="B99" s="27" t="s">
        <v>161</v>
      </c>
      <c r="C99" s="27" t="s">
        <v>162</v>
      </c>
      <c r="D99" s="26" t="s">
        <v>26</v>
      </c>
      <c r="E99" s="26" t="n">
        <v>40</v>
      </c>
      <c r="F99" s="25" t="n">
        <v>44.17</v>
      </c>
      <c r="G99" s="16" t="n">
        <f aca="false">(F99*1.25)</f>
        <v>55.2125</v>
      </c>
      <c r="H99" s="29" t="n">
        <f aca="false">J99*0.6</f>
        <v>1325.04</v>
      </c>
      <c r="I99" s="29" t="n">
        <f aca="false">J99*0.4</f>
        <v>883.36</v>
      </c>
      <c r="J99" s="29" t="n">
        <f aca="false">ROUND(E99,2)*(ROUND(G99,2))</f>
        <v>2208.4</v>
      </c>
      <c r="L99" s="2"/>
      <c r="M99" s="2"/>
      <c r="N99" s="2"/>
      <c r="O99" s="2"/>
    </row>
    <row r="100" customFormat="false" ht="79.85" hidden="false" customHeight="false" outlineLevel="0" collapsed="false">
      <c r="A100" s="30" t="n">
        <v>91786</v>
      </c>
      <c r="B100" s="27" t="s">
        <v>163</v>
      </c>
      <c r="C100" s="27" t="s">
        <v>164</v>
      </c>
      <c r="D100" s="26" t="s">
        <v>26</v>
      </c>
      <c r="E100" s="26" t="n">
        <v>120</v>
      </c>
      <c r="F100" s="25" t="n">
        <v>35.49</v>
      </c>
      <c r="G100" s="16" t="n">
        <f aca="false">(F100*1.25)</f>
        <v>44.3625</v>
      </c>
      <c r="H100" s="29" t="n">
        <f aca="false">J100*0.6</f>
        <v>3193.92</v>
      </c>
      <c r="I100" s="29" t="n">
        <f aca="false">J100*0.4</f>
        <v>2129.28</v>
      </c>
      <c r="J100" s="29" t="n">
        <f aca="false">ROUND(E100,2)*(ROUND(G100,2))</f>
        <v>5323.2</v>
      </c>
      <c r="L100" s="2"/>
      <c r="M100" s="2"/>
      <c r="N100" s="2"/>
      <c r="O100" s="2"/>
    </row>
    <row r="101" customFormat="false" ht="79.85" hidden="false" customHeight="false" outlineLevel="0" collapsed="false">
      <c r="A101" s="30" t="n">
        <v>91793</v>
      </c>
      <c r="B101" s="27" t="s">
        <v>165</v>
      </c>
      <c r="C101" s="27" t="s">
        <v>166</v>
      </c>
      <c r="D101" s="26" t="s">
        <v>26</v>
      </c>
      <c r="E101" s="26" t="n">
        <f aca="false">6.05+2.1+1.75+1.5+6.05+2.1+1.75+1.5+2.2</f>
        <v>25</v>
      </c>
      <c r="F101" s="25" t="n">
        <v>89.53</v>
      </c>
      <c r="G101" s="16" t="n">
        <f aca="false">(F101*1.25)</f>
        <v>111.9125</v>
      </c>
      <c r="H101" s="29" t="n">
        <f aca="false">J101*0.6</f>
        <v>1678.65</v>
      </c>
      <c r="I101" s="29" t="n">
        <f aca="false">J101*0.4</f>
        <v>1119.1</v>
      </c>
      <c r="J101" s="29" t="n">
        <f aca="false">ROUND(E101,2)*(ROUND(G101,2))</f>
        <v>2797.75</v>
      </c>
      <c r="L101" s="2"/>
      <c r="M101" s="2"/>
      <c r="N101" s="2"/>
      <c r="O101" s="2"/>
    </row>
    <row r="102" customFormat="false" ht="79.85" hidden="false" customHeight="false" outlineLevel="0" collapsed="false">
      <c r="A102" s="30" t="n">
        <v>91795</v>
      </c>
      <c r="B102" s="27" t="s">
        <v>167</v>
      </c>
      <c r="C102" s="27" t="s">
        <v>168</v>
      </c>
      <c r="D102" s="26" t="s">
        <v>26</v>
      </c>
      <c r="E102" s="26" t="n">
        <f aca="false">5+10+5+10</f>
        <v>30</v>
      </c>
      <c r="F102" s="25" t="n">
        <v>75.71</v>
      </c>
      <c r="G102" s="16" t="n">
        <f aca="false">(F102*1.25)</f>
        <v>94.6375</v>
      </c>
      <c r="H102" s="29" t="n">
        <f aca="false">J102*0.6</f>
        <v>1703.52</v>
      </c>
      <c r="I102" s="29" t="n">
        <f aca="false">J102*0.4</f>
        <v>1135.68</v>
      </c>
      <c r="J102" s="29" t="n">
        <f aca="false">ROUND(E102,2)*(ROUND(G102,2))</f>
        <v>2839.2</v>
      </c>
      <c r="L102" s="2"/>
      <c r="M102" s="2"/>
      <c r="N102" s="2"/>
      <c r="O102" s="2"/>
    </row>
    <row r="103" customFormat="false" ht="79.85" hidden="false" customHeight="false" outlineLevel="0" collapsed="false">
      <c r="A103" s="30" t="n">
        <v>91796</v>
      </c>
      <c r="B103" s="27" t="s">
        <v>169</v>
      </c>
      <c r="C103" s="27" t="s">
        <v>170</v>
      </c>
      <c r="D103" s="26" t="s">
        <v>26</v>
      </c>
      <c r="E103" s="26" t="n">
        <f aca="false">3.6+21.5+3.6+1+1+1+3.3</f>
        <v>35</v>
      </c>
      <c r="F103" s="25" t="n">
        <v>86.7</v>
      </c>
      <c r="G103" s="16" t="n">
        <f aca="false">(F103*1.25)</f>
        <v>108.375</v>
      </c>
      <c r="H103" s="29" t="n">
        <f aca="false">J103*0.6</f>
        <v>2275.98</v>
      </c>
      <c r="I103" s="29" t="n">
        <f aca="false">J103*0.4</f>
        <v>1517.32</v>
      </c>
      <c r="J103" s="29" t="n">
        <f aca="false">ROUND(E103,2)*(ROUND(G103,2))</f>
        <v>3793.3</v>
      </c>
      <c r="L103" s="2"/>
      <c r="M103" s="2"/>
      <c r="N103" s="2"/>
      <c r="O103" s="2"/>
    </row>
    <row r="104" customFormat="false" ht="23.85" hidden="false" customHeight="false" outlineLevel="0" collapsed="false">
      <c r="A104" s="30" t="n">
        <v>34640</v>
      </c>
      <c r="B104" s="27" t="s">
        <v>171</v>
      </c>
      <c r="C104" s="27" t="s">
        <v>172</v>
      </c>
      <c r="D104" s="26" t="s">
        <v>136</v>
      </c>
      <c r="E104" s="26" t="n">
        <v>2</v>
      </c>
      <c r="F104" s="25" t="n">
        <v>1049.29</v>
      </c>
      <c r="G104" s="16" t="n">
        <f aca="false">(F104*1.25)</f>
        <v>1311.6125</v>
      </c>
      <c r="H104" s="29" t="n">
        <f aca="false">J104*0.6</f>
        <v>1573.932</v>
      </c>
      <c r="I104" s="29" t="n">
        <f aca="false">J104*0.4</f>
        <v>1049.288</v>
      </c>
      <c r="J104" s="29" t="n">
        <f aca="false">ROUND(E104,2)*(ROUND(G104,2))</f>
        <v>2623.22</v>
      </c>
      <c r="L104" s="2"/>
      <c r="M104" s="2"/>
      <c r="N104" s="2"/>
      <c r="O104" s="2"/>
    </row>
    <row r="105" customFormat="false" ht="35.05" hidden="false" customHeight="false" outlineLevel="0" collapsed="false">
      <c r="A105" s="30" t="n">
        <v>94798</v>
      </c>
      <c r="B105" s="27" t="s">
        <v>173</v>
      </c>
      <c r="C105" s="27" t="s">
        <v>174</v>
      </c>
      <c r="D105" s="26" t="s">
        <v>136</v>
      </c>
      <c r="E105" s="26" t="n">
        <v>2</v>
      </c>
      <c r="F105" s="25" t="n">
        <v>288.77</v>
      </c>
      <c r="G105" s="16" t="n">
        <f aca="false">(F105*1.25)</f>
        <v>360.9625</v>
      </c>
      <c r="H105" s="29" t="n">
        <f aca="false">J105*0.6</f>
        <v>433.152</v>
      </c>
      <c r="I105" s="29" t="n">
        <f aca="false">J105*0.4</f>
        <v>288.768</v>
      </c>
      <c r="J105" s="29" t="n">
        <f aca="false">ROUND(E105,2)*(ROUND(G105,2))</f>
        <v>721.92</v>
      </c>
      <c r="L105" s="2"/>
      <c r="M105" s="2"/>
      <c r="N105" s="2"/>
      <c r="O105" s="2"/>
    </row>
    <row r="106" customFormat="false" ht="23.85" hidden="false" customHeight="false" outlineLevel="0" collapsed="false">
      <c r="A106" s="30" t="n">
        <v>86916</v>
      </c>
      <c r="B106" s="27" t="s">
        <v>175</v>
      </c>
      <c r="C106" s="27" t="s">
        <v>176</v>
      </c>
      <c r="D106" s="26" t="s">
        <v>136</v>
      </c>
      <c r="E106" s="26" t="n">
        <v>21</v>
      </c>
      <c r="F106" s="25" t="n">
        <v>44.21</v>
      </c>
      <c r="G106" s="16" t="n">
        <f aca="false">(F106*1.25)</f>
        <v>55.2625</v>
      </c>
      <c r="H106" s="29" t="n">
        <f aca="false">J106*0.6</f>
        <v>696.276</v>
      </c>
      <c r="I106" s="29" t="n">
        <f aca="false">J106*0.4</f>
        <v>464.184</v>
      </c>
      <c r="J106" s="29" t="n">
        <f aca="false">ROUND(E106,2)*(ROUND(G106,2))</f>
        <v>1160.46</v>
      </c>
      <c r="L106" s="2"/>
      <c r="M106" s="2"/>
      <c r="N106" s="2"/>
      <c r="O106" s="2"/>
    </row>
    <row r="107" customFormat="false" ht="35.05" hidden="false" customHeight="false" outlineLevel="0" collapsed="false">
      <c r="A107" s="30" t="n">
        <v>94490</v>
      </c>
      <c r="B107" s="27" t="s">
        <v>177</v>
      </c>
      <c r="C107" s="27" t="s">
        <v>178</v>
      </c>
      <c r="D107" s="26" t="s">
        <v>136</v>
      </c>
      <c r="E107" s="26" t="n">
        <v>2</v>
      </c>
      <c r="F107" s="25" t="n">
        <v>62.04</v>
      </c>
      <c r="G107" s="16" t="n">
        <f aca="false">(F107*1.25)</f>
        <v>77.55</v>
      </c>
      <c r="H107" s="29" t="n">
        <f aca="false">J107*0.6</f>
        <v>93.06</v>
      </c>
      <c r="I107" s="29" t="n">
        <f aca="false">J107*0.4</f>
        <v>62.04</v>
      </c>
      <c r="J107" s="29" t="n">
        <f aca="false">ROUND(E107,2)*(ROUND(G107,2))</f>
        <v>155.1</v>
      </c>
      <c r="L107" s="2"/>
      <c r="M107" s="2"/>
      <c r="N107" s="2"/>
      <c r="O107" s="2"/>
    </row>
    <row r="108" customFormat="false" ht="35.05" hidden="false" customHeight="false" outlineLevel="0" collapsed="false">
      <c r="A108" s="30" t="n">
        <v>103049</v>
      </c>
      <c r="B108" s="27" t="s">
        <v>179</v>
      </c>
      <c r="C108" s="27" t="s">
        <v>180</v>
      </c>
      <c r="D108" s="26" t="s">
        <v>136</v>
      </c>
      <c r="E108" s="26" t="n">
        <v>4</v>
      </c>
      <c r="F108" s="25" t="n">
        <v>26.27</v>
      </c>
      <c r="G108" s="16" t="n">
        <f aca="false">(F108*1.25)</f>
        <v>32.8375</v>
      </c>
      <c r="H108" s="29" t="n">
        <f aca="false">J108*0.6</f>
        <v>78.816</v>
      </c>
      <c r="I108" s="29" t="n">
        <f aca="false">J108*0.4</f>
        <v>52.544</v>
      </c>
      <c r="J108" s="29" t="n">
        <f aca="false">ROUND(E108,2)*(ROUND(G108,2))</f>
        <v>131.36</v>
      </c>
      <c r="L108" s="2"/>
      <c r="M108" s="2"/>
      <c r="N108" s="2"/>
      <c r="O108" s="2"/>
    </row>
    <row r="109" customFormat="false" ht="35.05" hidden="false" customHeight="false" outlineLevel="0" collapsed="false">
      <c r="A109" s="30" t="n">
        <v>94496</v>
      </c>
      <c r="B109" s="27" t="s">
        <v>181</v>
      </c>
      <c r="C109" s="27" t="s">
        <v>182</v>
      </c>
      <c r="D109" s="26" t="s">
        <v>136</v>
      </c>
      <c r="E109" s="26" t="n">
        <v>2</v>
      </c>
      <c r="F109" s="25" t="n">
        <v>96.72</v>
      </c>
      <c r="G109" s="16" t="n">
        <f aca="false">(F109*1.25)</f>
        <v>120.9</v>
      </c>
      <c r="H109" s="29" t="n">
        <f aca="false">J109*0.6</f>
        <v>145.08</v>
      </c>
      <c r="I109" s="29" t="n">
        <f aca="false">J109*0.4</f>
        <v>96.72</v>
      </c>
      <c r="J109" s="29" t="n">
        <f aca="false">ROUND(E109,2)*(ROUND(G109,2))</f>
        <v>241.8</v>
      </c>
      <c r="L109" s="2"/>
      <c r="M109" s="2"/>
      <c r="N109" s="2"/>
      <c r="O109" s="2"/>
    </row>
    <row r="110" customFormat="false" ht="46.25" hidden="false" customHeight="false" outlineLevel="0" collapsed="false">
      <c r="A110" s="30" t="n">
        <v>89709</v>
      </c>
      <c r="B110" s="27" t="s">
        <v>183</v>
      </c>
      <c r="C110" s="27" t="s">
        <v>184</v>
      </c>
      <c r="D110" s="26" t="s">
        <v>136</v>
      </c>
      <c r="E110" s="26" t="n">
        <v>8</v>
      </c>
      <c r="F110" s="25" t="n">
        <v>18.19</v>
      </c>
      <c r="G110" s="16" t="n">
        <f aca="false">(F110*1.25)</f>
        <v>22.7375</v>
      </c>
      <c r="H110" s="29" t="n">
        <f aca="false">J110*0.6</f>
        <v>109.152</v>
      </c>
      <c r="I110" s="29" t="n">
        <f aca="false">J110*0.4</f>
        <v>72.768</v>
      </c>
      <c r="J110" s="29" t="n">
        <f aca="false">ROUND(E110,2)*(ROUND(G110,2))</f>
        <v>181.92</v>
      </c>
      <c r="L110" s="2"/>
      <c r="M110" s="2"/>
      <c r="N110" s="2"/>
      <c r="O110" s="2"/>
    </row>
    <row r="111" customFormat="false" ht="57.45" hidden="false" customHeight="false" outlineLevel="0" collapsed="false">
      <c r="A111" s="30" t="n">
        <v>100878</v>
      </c>
      <c r="B111" s="27" t="s">
        <v>185</v>
      </c>
      <c r="C111" s="27" t="s">
        <v>186</v>
      </c>
      <c r="D111" s="26" t="s">
        <v>136</v>
      </c>
      <c r="E111" s="26" t="n">
        <v>8</v>
      </c>
      <c r="F111" s="25" t="n">
        <v>578.78</v>
      </c>
      <c r="G111" s="16" t="n">
        <f aca="false">(F111*1.25)</f>
        <v>723.475</v>
      </c>
      <c r="H111" s="29" t="n">
        <f aca="false">J111*0.6</f>
        <v>3472.704</v>
      </c>
      <c r="I111" s="29" t="n">
        <f aca="false">J111*0.4</f>
        <v>2315.136</v>
      </c>
      <c r="J111" s="29" t="n">
        <f aca="false">ROUND(E111,2)*(ROUND(G111,2))</f>
        <v>5787.84</v>
      </c>
      <c r="L111" s="2"/>
      <c r="M111" s="2"/>
      <c r="N111" s="2"/>
      <c r="O111" s="2"/>
    </row>
    <row r="112" customFormat="false" ht="57.45" hidden="false" customHeight="false" outlineLevel="0" collapsed="false">
      <c r="A112" s="30" t="n">
        <v>95471</v>
      </c>
      <c r="B112" s="27" t="s">
        <v>187</v>
      </c>
      <c r="C112" s="27" t="s">
        <v>188</v>
      </c>
      <c r="D112" s="26" t="s">
        <v>136</v>
      </c>
      <c r="E112" s="26" t="n">
        <v>2</v>
      </c>
      <c r="F112" s="25" t="n">
        <v>675.08</v>
      </c>
      <c r="G112" s="16" t="n">
        <f aca="false">(F112*1.25)</f>
        <v>843.85</v>
      </c>
      <c r="H112" s="29" t="n">
        <f aca="false">J112*0.6</f>
        <v>1012.62</v>
      </c>
      <c r="I112" s="29" t="n">
        <f aca="false">J112*0.4</f>
        <v>675.08</v>
      </c>
      <c r="J112" s="29" t="n">
        <f aca="false">ROUND(E112,2)*(ROUND(G112,2))</f>
        <v>1687.7</v>
      </c>
      <c r="L112" s="2"/>
      <c r="M112" s="2"/>
      <c r="N112" s="2"/>
      <c r="O112" s="2"/>
    </row>
    <row r="113" customFormat="false" ht="35.05" hidden="false" customHeight="false" outlineLevel="0" collapsed="false">
      <c r="A113" s="30" t="n">
        <v>86885</v>
      </c>
      <c r="B113" s="27" t="s">
        <v>189</v>
      </c>
      <c r="C113" s="27" t="s">
        <v>190</v>
      </c>
      <c r="D113" s="26" t="s">
        <v>136</v>
      </c>
      <c r="E113" s="26" t="n">
        <v>10</v>
      </c>
      <c r="F113" s="25" t="n">
        <v>13.38</v>
      </c>
      <c r="G113" s="16" t="n">
        <f aca="false">(F113*1.25)</f>
        <v>16.725</v>
      </c>
      <c r="H113" s="29" t="n">
        <f aca="false">J113*0.6</f>
        <v>100.38</v>
      </c>
      <c r="I113" s="29" t="n">
        <f aca="false">J113*0.4</f>
        <v>66.92</v>
      </c>
      <c r="J113" s="29" t="n">
        <f aca="false">ROUND(E113,2)*(ROUND(G113,2))</f>
        <v>167.3</v>
      </c>
      <c r="L113" s="2"/>
      <c r="M113" s="2"/>
      <c r="N113" s="2"/>
      <c r="O113" s="2"/>
    </row>
    <row r="114" customFormat="false" ht="23.85" hidden="false" customHeight="false" outlineLevel="0" collapsed="false">
      <c r="A114" s="30" t="n">
        <v>100849</v>
      </c>
      <c r="B114" s="27" t="s">
        <v>191</v>
      </c>
      <c r="C114" s="27" t="s">
        <v>192</v>
      </c>
      <c r="D114" s="26" t="s">
        <v>136</v>
      </c>
      <c r="E114" s="26" t="n">
        <v>10</v>
      </c>
      <c r="F114" s="25" t="n">
        <v>49.84</v>
      </c>
      <c r="G114" s="16" t="n">
        <f aca="false">(F114*1.25)</f>
        <v>62.3</v>
      </c>
      <c r="H114" s="29" t="n">
        <f aca="false">J114*0.6</f>
        <v>373.8</v>
      </c>
      <c r="I114" s="29" t="n">
        <f aca="false">J114*0.4</f>
        <v>249.2</v>
      </c>
      <c r="J114" s="29" t="n">
        <f aca="false">ROUND(E114,2)*(ROUND(G114,2))</f>
        <v>623</v>
      </c>
      <c r="L114" s="2"/>
      <c r="M114" s="2"/>
      <c r="N114" s="2"/>
      <c r="O114" s="2"/>
    </row>
    <row r="115" customFormat="false" ht="46.25" hidden="false" customHeight="false" outlineLevel="0" collapsed="false">
      <c r="A115" s="30" t="n">
        <v>100868</v>
      </c>
      <c r="B115" s="27" t="s">
        <v>193</v>
      </c>
      <c r="C115" s="27" t="s">
        <v>194</v>
      </c>
      <c r="D115" s="26" t="s">
        <v>136</v>
      </c>
      <c r="E115" s="26" t="n">
        <v>4</v>
      </c>
      <c r="F115" s="25" t="n">
        <v>409.74</v>
      </c>
      <c r="G115" s="16" t="n">
        <f aca="false">(F115*1.25)</f>
        <v>512.175</v>
      </c>
      <c r="H115" s="29" t="n">
        <f aca="false">J115*0.6</f>
        <v>1229.232</v>
      </c>
      <c r="I115" s="29" t="n">
        <f aca="false">J115*0.4</f>
        <v>819.488</v>
      </c>
      <c r="J115" s="29" t="n">
        <f aca="false">ROUND(E115,2)*(ROUND(G115,2))</f>
        <v>2048.72</v>
      </c>
      <c r="L115" s="2"/>
      <c r="M115" s="2"/>
      <c r="N115" s="2"/>
      <c r="O115" s="2"/>
    </row>
    <row r="116" customFormat="false" ht="57.45" hidden="false" customHeight="false" outlineLevel="0" collapsed="false">
      <c r="A116" s="30" t="n">
        <v>86937</v>
      </c>
      <c r="B116" s="27" t="s">
        <v>195</v>
      </c>
      <c r="C116" s="27" t="s">
        <v>196</v>
      </c>
      <c r="D116" s="26" t="s">
        <v>136</v>
      </c>
      <c r="E116" s="26" t="n">
        <v>8</v>
      </c>
      <c r="F116" s="25" t="n">
        <v>231.96</v>
      </c>
      <c r="G116" s="16" t="n">
        <f aca="false">(F116*1.25)</f>
        <v>289.95</v>
      </c>
      <c r="H116" s="29" t="n">
        <f aca="false">J116*0.6</f>
        <v>1391.76</v>
      </c>
      <c r="I116" s="29" t="n">
        <f aca="false">J116*0.4</f>
        <v>927.84</v>
      </c>
      <c r="J116" s="29" t="n">
        <f aca="false">ROUND(E116,2)*(ROUND(G116,2))</f>
        <v>2319.6</v>
      </c>
      <c r="L116" s="2"/>
      <c r="M116" s="2"/>
      <c r="N116" s="2"/>
      <c r="O116" s="2"/>
    </row>
    <row r="117" customFormat="false" ht="35.05" hidden="false" customHeight="false" outlineLevel="0" collapsed="false">
      <c r="A117" s="30" t="n">
        <v>86906</v>
      </c>
      <c r="B117" s="27" t="s">
        <v>197</v>
      </c>
      <c r="C117" s="27" t="s">
        <v>198</v>
      </c>
      <c r="D117" s="26" t="s">
        <v>136</v>
      </c>
      <c r="E117" s="26" t="n">
        <v>8</v>
      </c>
      <c r="F117" s="25" t="n">
        <v>103.68</v>
      </c>
      <c r="G117" s="16" t="n">
        <f aca="false">(F117*1.25)</f>
        <v>129.6</v>
      </c>
      <c r="H117" s="29" t="n">
        <f aca="false">J117*0.6</f>
        <v>622.08</v>
      </c>
      <c r="I117" s="29" t="n">
        <f aca="false">J117*0.4</f>
        <v>414.72</v>
      </c>
      <c r="J117" s="29" t="n">
        <f aca="false">ROUND(E117,2)*(ROUND(G117,2))</f>
        <v>1036.8</v>
      </c>
      <c r="L117" s="2"/>
      <c r="M117" s="2"/>
      <c r="N117" s="2"/>
      <c r="O117" s="2"/>
    </row>
    <row r="118" customFormat="false" ht="79.85" hidden="false" customHeight="false" outlineLevel="0" collapsed="false">
      <c r="A118" s="30" t="n">
        <v>86943</v>
      </c>
      <c r="B118" s="27" t="s">
        <v>199</v>
      </c>
      <c r="C118" s="27" t="s">
        <v>200</v>
      </c>
      <c r="D118" s="26" t="s">
        <v>136</v>
      </c>
      <c r="E118" s="26" t="n">
        <v>2</v>
      </c>
      <c r="F118" s="25" t="n">
        <v>269.44</v>
      </c>
      <c r="G118" s="16" t="n">
        <f aca="false">(F118*1.25)</f>
        <v>336.8</v>
      </c>
      <c r="H118" s="29" t="n">
        <f aca="false">J118*0.6</f>
        <v>404.16</v>
      </c>
      <c r="I118" s="29" t="n">
        <f aca="false">J118*0.4</f>
        <v>269.44</v>
      </c>
      <c r="J118" s="29" t="n">
        <f aca="false">ROUND(E118,2)*(ROUND(G118,2))</f>
        <v>673.6</v>
      </c>
      <c r="L118" s="2"/>
      <c r="M118" s="2"/>
      <c r="N118" s="2"/>
      <c r="O118" s="2"/>
    </row>
    <row r="119" customFormat="false" ht="35.05" hidden="false" customHeight="false" outlineLevel="0" collapsed="false">
      <c r="A119" s="30" t="s">
        <v>201</v>
      </c>
      <c r="B119" s="27" t="s">
        <v>202</v>
      </c>
      <c r="C119" s="27" t="s">
        <v>203</v>
      </c>
      <c r="D119" s="26" t="s">
        <v>136</v>
      </c>
      <c r="E119" s="26" t="n">
        <v>3</v>
      </c>
      <c r="F119" s="25" t="n">
        <v>779.72</v>
      </c>
      <c r="G119" s="16" t="n">
        <f aca="false">(F119*1.25)</f>
        <v>974.65</v>
      </c>
      <c r="H119" s="29" t="n">
        <f aca="false">J119*0.6</f>
        <v>1754.37</v>
      </c>
      <c r="I119" s="29" t="n">
        <f aca="false">J119*0.4</f>
        <v>1169.58</v>
      </c>
      <c r="J119" s="29" t="n">
        <f aca="false">ROUND(E119,2)*(ROUND(G119,2))</f>
        <v>2923.95</v>
      </c>
      <c r="L119" s="2"/>
      <c r="M119" s="2"/>
      <c r="N119" s="2"/>
      <c r="O119" s="2"/>
    </row>
    <row r="120" customFormat="false" ht="35.05" hidden="false" customHeight="false" outlineLevel="0" collapsed="false">
      <c r="A120" s="30" t="n">
        <v>95544</v>
      </c>
      <c r="B120" s="27" t="s">
        <v>204</v>
      </c>
      <c r="C120" s="27" t="s">
        <v>205</v>
      </c>
      <c r="D120" s="26" t="s">
        <v>136</v>
      </c>
      <c r="E120" s="26" t="n">
        <v>10</v>
      </c>
      <c r="F120" s="25" t="n">
        <v>70.7</v>
      </c>
      <c r="G120" s="16" t="n">
        <f aca="false">(F120*1.25)</f>
        <v>88.375</v>
      </c>
      <c r="H120" s="29" t="n">
        <f aca="false">J120*0.6</f>
        <v>530.28</v>
      </c>
      <c r="I120" s="29" t="n">
        <f aca="false">J120*0.4</f>
        <v>353.52</v>
      </c>
      <c r="J120" s="29" t="n">
        <f aca="false">ROUND(E120,2)*(ROUND(G120,2))</f>
        <v>883.8</v>
      </c>
      <c r="L120" s="2"/>
      <c r="M120" s="2"/>
      <c r="N120" s="2"/>
      <c r="O120" s="2"/>
    </row>
    <row r="121" customFormat="false" ht="23.85" hidden="false" customHeight="false" outlineLevel="0" collapsed="false">
      <c r="A121" s="30" t="n">
        <v>95545</v>
      </c>
      <c r="B121" s="27" t="s">
        <v>206</v>
      </c>
      <c r="C121" s="27" t="s">
        <v>207</v>
      </c>
      <c r="D121" s="26" t="s">
        <v>136</v>
      </c>
      <c r="E121" s="26" t="n">
        <v>4</v>
      </c>
      <c r="F121" s="25" t="n">
        <v>69.15</v>
      </c>
      <c r="G121" s="16" t="n">
        <f aca="false">(F121*1.25)</f>
        <v>86.4375</v>
      </c>
      <c r="H121" s="29" t="n">
        <f aca="false">J121*0.6</f>
        <v>207.456</v>
      </c>
      <c r="I121" s="29" t="n">
        <f aca="false">J121*0.4</f>
        <v>138.304</v>
      </c>
      <c r="J121" s="29" t="n">
        <f aca="false">ROUND(E121,2)*(ROUND(G121,2))</f>
        <v>345.76</v>
      </c>
      <c r="L121" s="2"/>
      <c r="M121" s="2"/>
      <c r="N121" s="2"/>
      <c r="O121" s="2"/>
    </row>
    <row r="122" customFormat="false" ht="46.25" hidden="false" customHeight="false" outlineLevel="0" collapsed="false">
      <c r="A122" s="30" t="n">
        <v>95547</v>
      </c>
      <c r="B122" s="27" t="s">
        <v>208</v>
      </c>
      <c r="C122" s="27" t="s">
        <v>209</v>
      </c>
      <c r="D122" s="26" t="s">
        <v>136</v>
      </c>
      <c r="E122" s="26" t="n">
        <v>6</v>
      </c>
      <c r="F122" s="25" t="n">
        <v>50.38</v>
      </c>
      <c r="G122" s="16" t="n">
        <f aca="false">(F122*1.25)</f>
        <v>62.975</v>
      </c>
      <c r="H122" s="29" t="n">
        <f aca="false">J122*0.6</f>
        <v>226.728</v>
      </c>
      <c r="I122" s="29" t="n">
        <f aca="false">J122*0.4</f>
        <v>151.152</v>
      </c>
      <c r="J122" s="29" t="n">
        <f aca="false">ROUND(E122,2)*(ROUND(G122,2))</f>
        <v>377.88</v>
      </c>
      <c r="L122" s="2"/>
      <c r="M122" s="2"/>
      <c r="N122" s="2"/>
      <c r="O122" s="2"/>
    </row>
    <row r="123" customFormat="false" ht="23.85" hidden="false" customHeight="false" outlineLevel="0" collapsed="false">
      <c r="A123" s="30" t="s">
        <v>210</v>
      </c>
      <c r="B123" s="27" t="s">
        <v>211</v>
      </c>
      <c r="C123" s="27" t="s">
        <v>212</v>
      </c>
      <c r="D123" s="26" t="s">
        <v>136</v>
      </c>
      <c r="E123" s="26" t="n">
        <v>8</v>
      </c>
      <c r="F123" s="25" t="n">
        <v>43.14</v>
      </c>
      <c r="G123" s="16" t="n">
        <f aca="false">(F123*1.25)</f>
        <v>53.925</v>
      </c>
      <c r="H123" s="29" t="n">
        <f aca="false">J123*0.6</f>
        <v>258.864</v>
      </c>
      <c r="I123" s="29" t="n">
        <f aca="false">J123*0.4</f>
        <v>172.576</v>
      </c>
      <c r="J123" s="29" t="n">
        <f aca="false">ROUND(E123,2)*(ROUND(G123,2))</f>
        <v>431.44</v>
      </c>
      <c r="L123" s="2"/>
      <c r="M123" s="2"/>
      <c r="N123" s="2"/>
      <c r="O123" s="2"/>
    </row>
    <row r="124" customFormat="false" ht="23.85" hidden="false" customHeight="false" outlineLevel="0" collapsed="false">
      <c r="A124" s="30" t="s">
        <v>213</v>
      </c>
      <c r="B124" s="27" t="s">
        <v>214</v>
      </c>
      <c r="C124" s="27" t="s">
        <v>215</v>
      </c>
      <c r="D124" s="26" t="s">
        <v>136</v>
      </c>
      <c r="E124" s="26" t="n">
        <v>4</v>
      </c>
      <c r="F124" s="25" t="n">
        <v>40.9</v>
      </c>
      <c r="G124" s="16" t="n">
        <f aca="false">(F124*1.25)</f>
        <v>51.125</v>
      </c>
      <c r="H124" s="29" t="n">
        <f aca="false">J124*0.6</f>
        <v>122.712</v>
      </c>
      <c r="I124" s="29" t="n">
        <f aca="false">J124*0.4</f>
        <v>81.808</v>
      </c>
      <c r="J124" s="29" t="n">
        <f aca="false">ROUND(E124,2)*(ROUND(G124,2))</f>
        <v>204.52</v>
      </c>
      <c r="L124" s="2"/>
      <c r="M124" s="2"/>
      <c r="N124" s="2"/>
      <c r="O124" s="2"/>
    </row>
    <row r="125" customFormat="false" ht="46.25" hidden="false" customHeight="false" outlineLevel="0" collapsed="false">
      <c r="A125" s="30" t="n">
        <v>97896</v>
      </c>
      <c r="B125" s="27" t="s">
        <v>216</v>
      </c>
      <c r="C125" s="27" t="s">
        <v>217</v>
      </c>
      <c r="D125" s="26" t="s">
        <v>136</v>
      </c>
      <c r="E125" s="26" t="n">
        <v>2</v>
      </c>
      <c r="F125" s="25" t="n">
        <v>280.48</v>
      </c>
      <c r="G125" s="16" t="n">
        <f aca="false">(F125*1.25)</f>
        <v>350.6</v>
      </c>
      <c r="H125" s="29" t="n">
        <f aca="false">J125*0.6</f>
        <v>420.72</v>
      </c>
      <c r="I125" s="29" t="n">
        <f aca="false">J125*0.4</f>
        <v>280.48</v>
      </c>
      <c r="J125" s="29" t="n">
        <f aca="false">ROUND(E125,2)*(ROUND(G125,2))</f>
        <v>701.2</v>
      </c>
      <c r="L125" s="2"/>
      <c r="M125" s="2"/>
      <c r="N125" s="2"/>
      <c r="O125" s="2"/>
    </row>
    <row r="126" customFormat="false" ht="46.25" hidden="false" customHeight="false" outlineLevel="0" collapsed="false">
      <c r="A126" s="30" t="n">
        <v>97897</v>
      </c>
      <c r="B126" s="27" t="s">
        <v>218</v>
      </c>
      <c r="C126" s="27" t="s">
        <v>219</v>
      </c>
      <c r="D126" s="26" t="s">
        <v>136</v>
      </c>
      <c r="E126" s="26" t="n">
        <v>1</v>
      </c>
      <c r="F126" s="25" t="n">
        <v>364.88</v>
      </c>
      <c r="G126" s="16" t="n">
        <f aca="false">(F126*1.25)</f>
        <v>456.1</v>
      </c>
      <c r="H126" s="29" t="n">
        <f aca="false">J126*0.6</f>
        <v>273.66</v>
      </c>
      <c r="I126" s="29" t="n">
        <f aca="false">J126*0.4</f>
        <v>182.44</v>
      </c>
      <c r="J126" s="29" t="n">
        <f aca="false">ROUND(E126,2)*(ROUND(G126,2))</f>
        <v>456.1</v>
      </c>
      <c r="L126" s="2"/>
      <c r="M126" s="2"/>
      <c r="N126" s="2"/>
      <c r="O126" s="2"/>
    </row>
    <row r="127" customFormat="false" ht="46.25" hidden="false" customHeight="false" outlineLevel="0" collapsed="false">
      <c r="A127" s="30" t="n">
        <v>97898</v>
      </c>
      <c r="B127" s="27" t="s">
        <v>220</v>
      </c>
      <c r="C127" s="27" t="s">
        <v>221</v>
      </c>
      <c r="D127" s="26" t="s">
        <v>136</v>
      </c>
      <c r="E127" s="26" t="n">
        <v>1</v>
      </c>
      <c r="F127" s="25" t="n">
        <v>714.18</v>
      </c>
      <c r="G127" s="16" t="n">
        <f aca="false">(F127*1.25)</f>
        <v>892.725</v>
      </c>
      <c r="H127" s="29" t="n">
        <f aca="false">J127*0.6</f>
        <v>535.638</v>
      </c>
      <c r="I127" s="29" t="n">
        <f aca="false">J127*0.4</f>
        <v>357.092</v>
      </c>
      <c r="J127" s="29" t="n">
        <f aca="false">ROUND(E127,2)*(ROUND(G127,2))</f>
        <v>892.73</v>
      </c>
      <c r="L127" s="2"/>
      <c r="M127" s="2"/>
      <c r="N127" s="2"/>
      <c r="O127" s="2"/>
    </row>
    <row r="128" customFormat="false" ht="57.45" hidden="false" customHeight="false" outlineLevel="0" collapsed="false">
      <c r="A128" s="30" t="n">
        <v>98053</v>
      </c>
      <c r="B128" s="27" t="s">
        <v>222</v>
      </c>
      <c r="C128" s="27" t="s">
        <v>223</v>
      </c>
      <c r="D128" s="26" t="s">
        <v>136</v>
      </c>
      <c r="E128" s="26" t="n">
        <v>1</v>
      </c>
      <c r="F128" s="25" t="n">
        <v>2614.36</v>
      </c>
      <c r="G128" s="16" t="n">
        <f aca="false">(F128*1.25)</f>
        <v>3267.95</v>
      </c>
      <c r="H128" s="29" t="n">
        <f aca="false">J128*0.6</f>
        <v>1960.77</v>
      </c>
      <c r="I128" s="29" t="n">
        <f aca="false">J128*0.4</f>
        <v>1307.18</v>
      </c>
      <c r="J128" s="29" t="n">
        <f aca="false">ROUND(E128,2)*(ROUND(G128,2))</f>
        <v>3267.95</v>
      </c>
      <c r="L128" s="2"/>
      <c r="M128" s="2"/>
      <c r="N128" s="2"/>
      <c r="O128" s="2"/>
    </row>
    <row r="129" customFormat="false" ht="57.45" hidden="false" customHeight="false" outlineLevel="0" collapsed="false">
      <c r="A129" s="30" t="n">
        <v>98059</v>
      </c>
      <c r="B129" s="27" t="s">
        <v>224</v>
      </c>
      <c r="C129" s="27" t="s">
        <v>225</v>
      </c>
      <c r="D129" s="26" t="s">
        <v>136</v>
      </c>
      <c r="E129" s="26" t="n">
        <v>1</v>
      </c>
      <c r="F129" s="25" t="n">
        <v>3492.75</v>
      </c>
      <c r="G129" s="16" t="n">
        <f aca="false">(F129*1.25)</f>
        <v>4365.9375</v>
      </c>
      <c r="H129" s="29" t="n">
        <f aca="false">J129*0.6</f>
        <v>2619.564</v>
      </c>
      <c r="I129" s="29" t="n">
        <f aca="false">J129*0.4</f>
        <v>1746.376</v>
      </c>
      <c r="J129" s="29" t="n">
        <f aca="false">ROUND(E129,2)*(ROUND(G129,2))</f>
        <v>4365.94</v>
      </c>
      <c r="L129" s="2"/>
      <c r="M129" s="2"/>
      <c r="N129" s="2"/>
      <c r="O129" s="2"/>
    </row>
    <row r="130" customFormat="false" ht="13.8" hidden="false" customHeight="false" outlineLevel="0" collapsed="false">
      <c r="A130" s="18"/>
      <c r="B130" s="18"/>
      <c r="C130" s="18"/>
      <c r="D130" s="18"/>
      <c r="E130" s="18"/>
      <c r="F130" s="18"/>
      <c r="G130" s="18"/>
      <c r="H130" s="18"/>
      <c r="I130" s="19" t="s">
        <v>27</v>
      </c>
      <c r="J130" s="20" t="n">
        <f aca="false">SUM(J99:J129)</f>
        <v>51373.46</v>
      </c>
      <c r="L130" s="2"/>
      <c r="M130" s="2"/>
      <c r="N130" s="2"/>
      <c r="O130" s="2"/>
    </row>
    <row r="131" customFormat="false" ht="13.8" hidden="false" customHeight="true" outlineLevel="0" collapsed="false">
      <c r="A131" s="11" t="s">
        <v>226</v>
      </c>
      <c r="B131" s="11"/>
      <c r="C131" s="11"/>
      <c r="D131" s="11"/>
      <c r="E131" s="11"/>
      <c r="F131" s="11"/>
      <c r="G131" s="11"/>
      <c r="H131" s="11"/>
      <c r="I131" s="11"/>
      <c r="J131" s="11"/>
      <c r="L131" s="2"/>
      <c r="M131" s="2"/>
      <c r="N131" s="2"/>
      <c r="O131" s="2"/>
    </row>
    <row r="132" customFormat="false" ht="68.65" hidden="false" customHeight="false" outlineLevel="0" collapsed="false">
      <c r="A132" s="13" t="n">
        <v>101506</v>
      </c>
      <c r="B132" s="13" t="s">
        <v>227</v>
      </c>
      <c r="C132" s="14" t="s">
        <v>228</v>
      </c>
      <c r="D132" s="15" t="s">
        <v>136</v>
      </c>
      <c r="E132" s="26" t="n">
        <v>1</v>
      </c>
      <c r="F132" s="16" t="n">
        <v>1912.4</v>
      </c>
      <c r="G132" s="16" t="n">
        <f aca="false">(F132*1.25)</f>
        <v>2390.5</v>
      </c>
      <c r="H132" s="17" t="n">
        <f aca="false">J132*0.6</f>
        <v>1434.3</v>
      </c>
      <c r="I132" s="17" t="n">
        <f aca="false">J132*0.4</f>
        <v>956.2</v>
      </c>
      <c r="J132" s="17" t="n">
        <f aca="false">ROUND(E132,2)*(ROUND(G132,2))</f>
        <v>2390.5</v>
      </c>
      <c r="L132" s="2"/>
      <c r="M132" s="2"/>
      <c r="N132" s="2"/>
      <c r="O132" s="2"/>
    </row>
    <row r="133" customFormat="false" ht="35.05" hidden="false" customHeight="false" outlineLevel="0" collapsed="false">
      <c r="A133" s="13" t="n">
        <v>91942</v>
      </c>
      <c r="B133" s="13" t="s">
        <v>229</v>
      </c>
      <c r="C133" s="14" t="s">
        <v>230</v>
      </c>
      <c r="D133" s="15" t="s">
        <v>136</v>
      </c>
      <c r="E133" s="26" t="n">
        <v>20</v>
      </c>
      <c r="F133" s="16" t="n">
        <v>31.1</v>
      </c>
      <c r="G133" s="16" t="n">
        <f aca="false">(F133*1.25)</f>
        <v>38.875</v>
      </c>
      <c r="H133" s="17" t="n">
        <f aca="false">J133*0.6</f>
        <v>466.56</v>
      </c>
      <c r="I133" s="17" t="n">
        <f aca="false">J133*0.4</f>
        <v>311.04</v>
      </c>
      <c r="J133" s="17" t="n">
        <f aca="false">ROUND(E133,2)*(ROUND(G133,2))</f>
        <v>777.6</v>
      </c>
      <c r="L133" s="2"/>
      <c r="M133" s="2"/>
      <c r="N133" s="2"/>
      <c r="O133" s="2"/>
    </row>
    <row r="134" customFormat="false" ht="35.05" hidden="false" customHeight="false" outlineLevel="0" collapsed="false">
      <c r="A134" s="13" t="n">
        <v>91937</v>
      </c>
      <c r="B134" s="13" t="s">
        <v>231</v>
      </c>
      <c r="C134" s="14" t="s">
        <v>232</v>
      </c>
      <c r="D134" s="15" t="s">
        <v>136</v>
      </c>
      <c r="E134" s="26" t="n">
        <v>56</v>
      </c>
      <c r="F134" s="16" t="n">
        <v>11.24</v>
      </c>
      <c r="G134" s="16" t="n">
        <f aca="false">(F134*1.25)</f>
        <v>14.05</v>
      </c>
      <c r="H134" s="17" t="n">
        <f aca="false">J134*0.6</f>
        <v>472.08</v>
      </c>
      <c r="I134" s="17" t="n">
        <f aca="false">J134*0.4</f>
        <v>314.72</v>
      </c>
      <c r="J134" s="17" t="n">
        <f aca="false">ROUND(E134,2)*(ROUND(G134,2))</f>
        <v>786.8</v>
      </c>
      <c r="L134" s="2"/>
      <c r="M134" s="2"/>
      <c r="N134" s="2"/>
      <c r="O134" s="2"/>
    </row>
    <row r="135" customFormat="false" ht="35.05" hidden="false" customHeight="false" outlineLevel="0" collapsed="false">
      <c r="A135" s="13" t="n">
        <v>101894</v>
      </c>
      <c r="B135" s="13" t="s">
        <v>233</v>
      </c>
      <c r="C135" s="14" t="s">
        <v>234</v>
      </c>
      <c r="D135" s="15" t="s">
        <v>136</v>
      </c>
      <c r="E135" s="26" t="n">
        <v>1</v>
      </c>
      <c r="F135" s="16" t="n">
        <v>153.79</v>
      </c>
      <c r="G135" s="16" t="n">
        <v>192.24</v>
      </c>
      <c r="H135" s="17" t="n">
        <f aca="false">J135*0.6</f>
        <v>115.344</v>
      </c>
      <c r="I135" s="17" t="n">
        <f aca="false">J135*0.4</f>
        <v>76.896</v>
      </c>
      <c r="J135" s="17" t="n">
        <v>192.24</v>
      </c>
      <c r="L135" s="2"/>
      <c r="M135" s="2"/>
      <c r="N135" s="2"/>
      <c r="O135" s="2"/>
    </row>
    <row r="136" customFormat="false" ht="68.65" hidden="false" customHeight="false" outlineLevel="0" collapsed="false">
      <c r="A136" s="13" t="n">
        <v>101875</v>
      </c>
      <c r="B136" s="13" t="s">
        <v>235</v>
      </c>
      <c r="C136" s="33" t="s">
        <v>236</v>
      </c>
      <c r="D136" s="15" t="s">
        <v>136</v>
      </c>
      <c r="E136" s="26" t="n">
        <v>1</v>
      </c>
      <c r="F136" s="16" t="n">
        <v>476.81</v>
      </c>
      <c r="G136" s="16" t="n">
        <f aca="false">(F136*1.25)</f>
        <v>596.0125</v>
      </c>
      <c r="H136" s="17" t="n">
        <f aca="false">J136*0.6</f>
        <v>357.606</v>
      </c>
      <c r="I136" s="17" t="n">
        <f aca="false">J136*0.4</f>
        <v>238.404</v>
      </c>
      <c r="J136" s="17" t="n">
        <f aca="false">ROUND(E136,2)*(ROUND(G136,2))</f>
        <v>596.01</v>
      </c>
      <c r="L136" s="2"/>
      <c r="M136" s="2"/>
      <c r="N136" s="2"/>
      <c r="O136" s="2"/>
    </row>
    <row r="137" customFormat="false" ht="35.05" hidden="false" customHeight="false" outlineLevel="0" collapsed="false">
      <c r="A137" s="13" t="n">
        <v>98111</v>
      </c>
      <c r="B137" s="13" t="s">
        <v>237</v>
      </c>
      <c r="C137" s="33" t="s">
        <v>238</v>
      </c>
      <c r="D137" s="15" t="s">
        <v>136</v>
      </c>
      <c r="E137" s="26" t="n">
        <v>1</v>
      </c>
      <c r="F137" s="16" t="n">
        <v>61.14</v>
      </c>
      <c r="G137" s="16" t="n">
        <f aca="false">(F137*1.25)</f>
        <v>76.425</v>
      </c>
      <c r="H137" s="17" t="n">
        <f aca="false">J137*0.6</f>
        <v>45.858</v>
      </c>
      <c r="I137" s="17" t="n">
        <f aca="false">J137*0.4</f>
        <v>30.572</v>
      </c>
      <c r="J137" s="17" t="n">
        <f aca="false">ROUND(E137,2)*(ROUND(G137,2))</f>
        <v>76.43</v>
      </c>
      <c r="L137" s="2"/>
      <c r="M137" s="2"/>
      <c r="N137" s="2"/>
      <c r="O137" s="2"/>
    </row>
    <row r="138" customFormat="false" ht="23.85" hidden="false" customHeight="false" outlineLevel="0" collapsed="false">
      <c r="A138" s="13" t="s">
        <v>239</v>
      </c>
      <c r="B138" s="13" t="s">
        <v>240</v>
      </c>
      <c r="C138" s="14" t="s">
        <v>241</v>
      </c>
      <c r="D138" s="15" t="s">
        <v>136</v>
      </c>
      <c r="E138" s="26" t="n">
        <v>1</v>
      </c>
      <c r="F138" s="16" t="n">
        <v>94.36</v>
      </c>
      <c r="G138" s="16" t="n">
        <f aca="false">(F138*1.25)</f>
        <v>117.95</v>
      </c>
      <c r="H138" s="17" t="n">
        <f aca="false">J138*0.6</f>
        <v>70.77</v>
      </c>
      <c r="I138" s="17" t="n">
        <f aca="false">J138*0.4</f>
        <v>47.18</v>
      </c>
      <c r="J138" s="17" t="n">
        <f aca="false">ROUND(E138,2)*(ROUND(G138,2))</f>
        <v>117.95</v>
      </c>
      <c r="L138" s="2"/>
      <c r="M138" s="2"/>
      <c r="N138" s="2"/>
      <c r="O138" s="2"/>
    </row>
    <row r="139" customFormat="false" ht="46.25" hidden="false" customHeight="false" outlineLevel="0" collapsed="false">
      <c r="A139" s="13" t="s">
        <v>242</v>
      </c>
      <c r="B139" s="13" t="s">
        <v>243</v>
      </c>
      <c r="C139" s="33" t="s">
        <v>244</v>
      </c>
      <c r="D139" s="15" t="s">
        <v>136</v>
      </c>
      <c r="E139" s="26" t="n">
        <v>1</v>
      </c>
      <c r="F139" s="16" t="n">
        <v>24.65</v>
      </c>
      <c r="G139" s="16" t="n">
        <f aca="false">(F139*1.25)</f>
        <v>30.8125</v>
      </c>
      <c r="H139" s="17" t="n">
        <f aca="false">J139*0.6</f>
        <v>18.486</v>
      </c>
      <c r="I139" s="17" t="n">
        <f aca="false">J139*0.4</f>
        <v>12.324</v>
      </c>
      <c r="J139" s="17" t="n">
        <f aca="false">ROUND(E139,2)*(ROUND(G139,2))</f>
        <v>30.81</v>
      </c>
      <c r="L139" s="2"/>
      <c r="M139" s="2"/>
      <c r="N139" s="2"/>
      <c r="O139" s="2"/>
    </row>
    <row r="140" customFormat="false" ht="35.05" hidden="false" customHeight="false" outlineLevel="0" collapsed="false">
      <c r="A140" s="13" t="s">
        <v>245</v>
      </c>
      <c r="B140" s="13" t="s">
        <v>246</v>
      </c>
      <c r="C140" s="34" t="s">
        <v>247</v>
      </c>
      <c r="D140" s="15" t="s">
        <v>136</v>
      </c>
      <c r="E140" s="26" t="n">
        <v>1</v>
      </c>
      <c r="F140" s="16" t="n">
        <v>46.78</v>
      </c>
      <c r="G140" s="16" t="n">
        <f aca="false">(F140*1.25)</f>
        <v>58.475</v>
      </c>
      <c r="H140" s="17" t="n">
        <f aca="false">J140*0.6</f>
        <v>35.088</v>
      </c>
      <c r="I140" s="17" t="n">
        <f aca="false">J140*0.4</f>
        <v>23.392</v>
      </c>
      <c r="J140" s="17" t="n">
        <f aca="false">ROUND(E140,2)*(ROUND(G140,2))</f>
        <v>58.48</v>
      </c>
      <c r="L140" s="2"/>
      <c r="M140" s="2"/>
      <c r="N140" s="2"/>
      <c r="O140" s="2"/>
    </row>
    <row r="141" customFormat="false" ht="46.25" hidden="false" customHeight="false" outlineLevel="0" collapsed="false">
      <c r="A141" s="13" t="n">
        <v>91917</v>
      </c>
      <c r="B141" s="13" t="s">
        <v>248</v>
      </c>
      <c r="C141" s="14" t="s">
        <v>249</v>
      </c>
      <c r="D141" s="15" t="s">
        <v>136</v>
      </c>
      <c r="E141" s="26" t="n">
        <v>18</v>
      </c>
      <c r="F141" s="16" t="n">
        <v>16.47</v>
      </c>
      <c r="G141" s="16" t="n">
        <f aca="false">(F141*1.25)</f>
        <v>20.5875</v>
      </c>
      <c r="H141" s="17" t="n">
        <f aca="false">J141*0.6</f>
        <v>222.372</v>
      </c>
      <c r="I141" s="17" t="n">
        <f aca="false">J141*0.4</f>
        <v>148.248</v>
      </c>
      <c r="J141" s="17" t="n">
        <f aca="false">ROUND(E141,2)*(ROUND(G141,2))</f>
        <v>370.62</v>
      </c>
      <c r="L141" s="2"/>
      <c r="M141" s="2"/>
      <c r="N141" s="2"/>
      <c r="O141" s="2"/>
    </row>
    <row r="142" customFormat="false" ht="57.45" hidden="false" customHeight="false" outlineLevel="0" collapsed="false">
      <c r="A142" s="13" t="n">
        <v>91885</v>
      </c>
      <c r="B142" s="13" t="s">
        <v>250</v>
      </c>
      <c r="C142" s="14" t="s">
        <v>251</v>
      </c>
      <c r="D142" s="15" t="s">
        <v>136</v>
      </c>
      <c r="E142" s="26" t="n">
        <v>65</v>
      </c>
      <c r="F142" s="16" t="n">
        <v>9.56</v>
      </c>
      <c r="G142" s="16" t="n">
        <f aca="false">(F142*1.25)</f>
        <v>11.95</v>
      </c>
      <c r="H142" s="17" t="n">
        <f aca="false">J142*0.6</f>
        <v>466.05</v>
      </c>
      <c r="I142" s="17" t="n">
        <f aca="false">J142*0.4</f>
        <v>310.7</v>
      </c>
      <c r="J142" s="17" t="n">
        <f aca="false">ROUND(E142,2)*(ROUND(G142,2))</f>
        <v>776.75</v>
      </c>
      <c r="L142" s="2"/>
      <c r="M142" s="2"/>
      <c r="N142" s="2"/>
      <c r="O142" s="2"/>
    </row>
    <row r="143" customFormat="false" ht="46.25" hidden="false" customHeight="false" outlineLevel="0" collapsed="false">
      <c r="A143" s="13" t="n">
        <v>91872</v>
      </c>
      <c r="B143" s="13" t="s">
        <v>252</v>
      </c>
      <c r="C143" s="14" t="s">
        <v>253</v>
      </c>
      <c r="D143" s="15" t="s">
        <v>26</v>
      </c>
      <c r="E143" s="26" t="n">
        <v>200</v>
      </c>
      <c r="F143" s="16" t="n">
        <v>15.36</v>
      </c>
      <c r="G143" s="16" t="n">
        <f aca="false">(F143*1.25)</f>
        <v>19.2</v>
      </c>
      <c r="H143" s="17" t="n">
        <f aca="false">J143*0.6</f>
        <v>2304</v>
      </c>
      <c r="I143" s="17" t="n">
        <f aca="false">J143*0.4</f>
        <v>1536</v>
      </c>
      <c r="J143" s="17" t="n">
        <f aca="false">ROUND(E143,2)*(ROUND(G143,2))</f>
        <v>3840</v>
      </c>
      <c r="L143" s="2"/>
      <c r="M143" s="2"/>
      <c r="N143" s="2"/>
      <c r="O143" s="2"/>
    </row>
    <row r="144" customFormat="false" ht="46.25" hidden="false" customHeight="false" outlineLevel="0" collapsed="false">
      <c r="A144" s="13" t="n">
        <v>91887</v>
      </c>
      <c r="B144" s="13" t="s">
        <v>254</v>
      </c>
      <c r="C144" s="14" t="s">
        <v>255</v>
      </c>
      <c r="D144" s="15" t="s">
        <v>136</v>
      </c>
      <c r="E144" s="26" t="n">
        <v>12</v>
      </c>
      <c r="F144" s="16" t="n">
        <v>8.56</v>
      </c>
      <c r="G144" s="16" t="n">
        <f aca="false">(F144*1.25)</f>
        <v>10.7</v>
      </c>
      <c r="H144" s="17" t="n">
        <f aca="false">J144*0.6</f>
        <v>77.04</v>
      </c>
      <c r="I144" s="17" t="n">
        <f aca="false">J144*0.4</f>
        <v>51.36</v>
      </c>
      <c r="J144" s="17" t="n">
        <f aca="false">ROUND(E144,2)*(ROUND(G144,2))</f>
        <v>128.4</v>
      </c>
      <c r="L144" s="2"/>
      <c r="M144" s="2"/>
      <c r="N144" s="2"/>
      <c r="O144" s="2"/>
    </row>
    <row r="145" customFormat="false" ht="57.45" hidden="false" customHeight="false" outlineLevel="0" collapsed="false">
      <c r="A145" s="13" t="n">
        <v>91885</v>
      </c>
      <c r="B145" s="13" t="s">
        <v>256</v>
      </c>
      <c r="C145" s="14" t="s">
        <v>257</v>
      </c>
      <c r="D145" s="15" t="s">
        <v>136</v>
      </c>
      <c r="E145" s="26" t="n">
        <v>50</v>
      </c>
      <c r="F145" s="16" t="n">
        <v>6.06</v>
      </c>
      <c r="G145" s="16" t="n">
        <f aca="false">(F145*1.25)</f>
        <v>7.575</v>
      </c>
      <c r="H145" s="17" t="n">
        <f aca="false">J145*0.6</f>
        <v>227.4</v>
      </c>
      <c r="I145" s="17" t="n">
        <f aca="false">J145*0.4</f>
        <v>151.6</v>
      </c>
      <c r="J145" s="17" t="n">
        <f aca="false">ROUND(E145,2)*(ROUND(G145,2))</f>
        <v>379</v>
      </c>
      <c r="L145" s="2"/>
      <c r="M145" s="2"/>
      <c r="N145" s="2"/>
      <c r="O145" s="2"/>
    </row>
    <row r="146" customFormat="false" ht="46.25" hidden="false" customHeight="false" outlineLevel="0" collapsed="false">
      <c r="A146" s="13" t="n">
        <v>91862</v>
      </c>
      <c r="B146" s="13" t="s">
        <v>258</v>
      </c>
      <c r="C146" s="14" t="s">
        <v>259</v>
      </c>
      <c r="D146" s="15" t="s">
        <v>26</v>
      </c>
      <c r="E146" s="26" t="n">
        <v>200</v>
      </c>
      <c r="F146" s="16" t="n">
        <v>9.13</v>
      </c>
      <c r="G146" s="16" t="n">
        <f aca="false">(F146*1.25)</f>
        <v>11.4125</v>
      </c>
      <c r="H146" s="17" t="n">
        <f aca="false">J146*0.6</f>
        <v>1369.2</v>
      </c>
      <c r="I146" s="17" t="n">
        <f aca="false">J146*0.4</f>
        <v>912.8</v>
      </c>
      <c r="J146" s="17" t="n">
        <f aca="false">ROUND(E146,2)*(ROUND(G146,2))</f>
        <v>2282</v>
      </c>
      <c r="L146" s="2"/>
      <c r="M146" s="2"/>
      <c r="N146" s="2"/>
      <c r="O146" s="2"/>
    </row>
    <row r="147" customFormat="false" ht="13.8" hidden="false" customHeight="false" outlineLevel="0" collapsed="false">
      <c r="A147" s="13" t="n">
        <v>39174</v>
      </c>
      <c r="B147" s="13" t="s">
        <v>260</v>
      </c>
      <c r="C147" s="14" t="s">
        <v>261</v>
      </c>
      <c r="D147" s="15" t="s">
        <v>136</v>
      </c>
      <c r="E147" s="26" t="n">
        <v>100</v>
      </c>
      <c r="F147" s="16" t="n">
        <v>0.86</v>
      </c>
      <c r="G147" s="16" t="n">
        <f aca="false">(F147*1.25)</f>
        <v>1.075</v>
      </c>
      <c r="H147" s="17" t="n">
        <f aca="false">J147*0.6</f>
        <v>64.8</v>
      </c>
      <c r="I147" s="17" t="n">
        <f aca="false">J147*0.4</f>
        <v>43.2</v>
      </c>
      <c r="J147" s="17" t="n">
        <f aca="false">ROUND(E147,2)*(ROUND(G147,2))</f>
        <v>108</v>
      </c>
      <c r="L147" s="2"/>
      <c r="M147" s="2"/>
      <c r="N147" s="2"/>
      <c r="O147" s="2"/>
    </row>
    <row r="148" customFormat="false" ht="13.8" hidden="false" customHeight="false" outlineLevel="0" collapsed="false">
      <c r="A148" s="13" t="n">
        <v>39174</v>
      </c>
      <c r="B148" s="13" t="s">
        <v>262</v>
      </c>
      <c r="C148" s="14" t="s">
        <v>263</v>
      </c>
      <c r="D148" s="15" t="s">
        <v>136</v>
      </c>
      <c r="E148" s="26" t="n">
        <v>70</v>
      </c>
      <c r="F148" s="16" t="n">
        <v>1.13</v>
      </c>
      <c r="G148" s="16" t="n">
        <f aca="false">(F148*1.25)</f>
        <v>1.4125</v>
      </c>
      <c r="H148" s="17" t="n">
        <f aca="false">J148*0.6</f>
        <v>59.22</v>
      </c>
      <c r="I148" s="17" t="n">
        <f aca="false">J148*0.4</f>
        <v>39.48</v>
      </c>
      <c r="J148" s="17" t="n">
        <f aca="false">ROUND(E148,2)*(ROUND(G148,2))</f>
        <v>98.7</v>
      </c>
      <c r="L148" s="2"/>
      <c r="M148" s="2"/>
      <c r="N148" s="2"/>
      <c r="O148" s="2"/>
    </row>
    <row r="149" customFormat="false" ht="46.25" hidden="false" customHeight="false" outlineLevel="0" collapsed="false">
      <c r="A149" s="13" t="s">
        <v>264</v>
      </c>
      <c r="B149" s="13" t="s">
        <v>265</v>
      </c>
      <c r="C149" s="14" t="s">
        <v>266</v>
      </c>
      <c r="D149" s="15" t="s">
        <v>136</v>
      </c>
      <c r="E149" s="26" t="n">
        <v>200</v>
      </c>
      <c r="F149" s="16" t="n">
        <v>0.35</v>
      </c>
      <c r="G149" s="16" t="n">
        <f aca="false">(F149*1.25)</f>
        <v>0.4375</v>
      </c>
      <c r="H149" s="17" t="n">
        <f aca="false">J149*0.6</f>
        <v>52.8</v>
      </c>
      <c r="I149" s="17" t="n">
        <f aca="false">J149*0.4</f>
        <v>35.2</v>
      </c>
      <c r="J149" s="17" t="n">
        <f aca="false">ROUND(E149,2)*(ROUND(G149,2))</f>
        <v>88</v>
      </c>
      <c r="L149" s="2"/>
      <c r="M149" s="2"/>
      <c r="N149" s="2"/>
      <c r="O149" s="2"/>
    </row>
    <row r="150" customFormat="false" ht="35.05" hidden="false" customHeight="false" outlineLevel="0" collapsed="false">
      <c r="A150" s="13" t="s">
        <v>267</v>
      </c>
      <c r="B150" s="13" t="s">
        <v>268</v>
      </c>
      <c r="C150" s="14" t="s">
        <v>269</v>
      </c>
      <c r="D150" s="15" t="s">
        <v>136</v>
      </c>
      <c r="E150" s="26" t="n">
        <v>100</v>
      </c>
      <c r="F150" s="16" t="n">
        <v>1.59</v>
      </c>
      <c r="G150" s="16" t="n">
        <f aca="false">(F150*1.25)</f>
        <v>1.9875</v>
      </c>
      <c r="H150" s="17" t="n">
        <f aca="false">J150*0.6</f>
        <v>119.4</v>
      </c>
      <c r="I150" s="17" t="n">
        <f aca="false">J150*0.4</f>
        <v>79.6</v>
      </c>
      <c r="J150" s="17" t="n">
        <f aca="false">ROUND(E150,2)*(ROUND(G150,2))</f>
        <v>199</v>
      </c>
      <c r="L150" s="2"/>
      <c r="M150" s="2"/>
      <c r="N150" s="2"/>
      <c r="O150" s="2"/>
    </row>
    <row r="151" customFormat="false" ht="35.05" hidden="false" customHeight="false" outlineLevel="0" collapsed="false">
      <c r="A151" s="13" t="s">
        <v>270</v>
      </c>
      <c r="B151" s="13" t="s">
        <v>271</v>
      </c>
      <c r="C151" s="14" t="s">
        <v>272</v>
      </c>
      <c r="D151" s="15" t="s">
        <v>136</v>
      </c>
      <c r="E151" s="26" t="n">
        <v>100</v>
      </c>
      <c r="F151" s="16" t="n">
        <v>3.31</v>
      </c>
      <c r="G151" s="16" t="n">
        <f aca="false">(F151*1.25)</f>
        <v>4.1375</v>
      </c>
      <c r="H151" s="17" t="n">
        <f aca="false">J151*0.6</f>
        <v>248.4</v>
      </c>
      <c r="I151" s="17" t="n">
        <f aca="false">J151*0.4</f>
        <v>165.6</v>
      </c>
      <c r="J151" s="17" t="n">
        <f aca="false">ROUND(E151,2)*(ROUND(G151,2))</f>
        <v>414</v>
      </c>
      <c r="L151" s="2"/>
      <c r="M151" s="2"/>
      <c r="N151" s="2"/>
      <c r="O151" s="2"/>
    </row>
    <row r="152" customFormat="false" ht="57.45" hidden="false" customHeight="false" outlineLevel="0" collapsed="false">
      <c r="A152" s="13" t="n">
        <v>93128</v>
      </c>
      <c r="B152" s="13" t="s">
        <v>273</v>
      </c>
      <c r="C152" s="14" t="s">
        <v>274</v>
      </c>
      <c r="D152" s="15" t="s">
        <v>136</v>
      </c>
      <c r="E152" s="26" t="n">
        <v>6</v>
      </c>
      <c r="F152" s="16" t="n">
        <v>133.45</v>
      </c>
      <c r="G152" s="16" t="n">
        <f aca="false">(F152*1.25)</f>
        <v>166.8125</v>
      </c>
      <c r="H152" s="17" t="n">
        <f aca="false">J152*0.6</f>
        <v>600.516</v>
      </c>
      <c r="I152" s="17" t="n">
        <f aca="false">J152*0.4</f>
        <v>400.344</v>
      </c>
      <c r="J152" s="17" t="n">
        <f aca="false">ROUND(E152,2)*(ROUND(G152,2))</f>
        <v>1000.86</v>
      </c>
      <c r="L152" s="2"/>
      <c r="M152" s="2"/>
      <c r="N152" s="2"/>
      <c r="O152" s="2"/>
    </row>
    <row r="153" customFormat="false" ht="35.05" hidden="false" customHeight="false" outlineLevel="0" collapsed="false">
      <c r="A153" s="13" t="n">
        <v>97585</v>
      </c>
      <c r="B153" s="13" t="s">
        <v>275</v>
      </c>
      <c r="C153" s="14" t="s">
        <v>276</v>
      </c>
      <c r="D153" s="15" t="s">
        <v>136</v>
      </c>
      <c r="E153" s="26" t="n">
        <v>28</v>
      </c>
      <c r="F153" s="16" t="n">
        <v>145.29</v>
      </c>
      <c r="G153" s="16" t="n">
        <f aca="false">(F153*1.25)</f>
        <v>181.6125</v>
      </c>
      <c r="H153" s="17" t="n">
        <f aca="false">J153*0.6</f>
        <v>3051.048</v>
      </c>
      <c r="I153" s="17" t="n">
        <f aca="false">J153*0.4</f>
        <v>2034.032</v>
      </c>
      <c r="J153" s="17" t="n">
        <f aca="false">ROUND(E153,2)*(ROUND(G153,2))</f>
        <v>5085.08</v>
      </c>
      <c r="L153" s="2"/>
      <c r="M153" s="2"/>
      <c r="N153" s="2"/>
      <c r="O153" s="2"/>
    </row>
    <row r="154" customFormat="false" ht="23.85" hidden="false" customHeight="false" outlineLevel="0" collapsed="false">
      <c r="A154" s="13" t="n">
        <v>100903</v>
      </c>
      <c r="B154" s="13" t="s">
        <v>277</v>
      </c>
      <c r="C154" s="14" t="s">
        <v>278</v>
      </c>
      <c r="D154" s="15" t="s">
        <v>136</v>
      </c>
      <c r="E154" s="26" t="n">
        <v>56</v>
      </c>
      <c r="F154" s="16" t="n">
        <v>32.48</v>
      </c>
      <c r="G154" s="16" t="n">
        <f aca="false">(F154*1.25)</f>
        <v>40.6</v>
      </c>
      <c r="H154" s="17" t="n">
        <f aca="false">J154*0.6</f>
        <v>1364.16</v>
      </c>
      <c r="I154" s="17" t="n">
        <f aca="false">J154*0.4</f>
        <v>909.44</v>
      </c>
      <c r="J154" s="17" t="n">
        <f aca="false">ROUND(E154,2)*(ROUND(G154,2))</f>
        <v>2273.6</v>
      </c>
      <c r="L154" s="2"/>
      <c r="M154" s="2"/>
      <c r="N154" s="2"/>
      <c r="O154" s="2"/>
    </row>
    <row r="155" customFormat="false" ht="23.85" hidden="false" customHeight="false" outlineLevel="0" collapsed="false">
      <c r="A155" s="13" t="s">
        <v>279</v>
      </c>
      <c r="B155" s="13" t="s">
        <v>280</v>
      </c>
      <c r="C155" s="14" t="s">
        <v>281</v>
      </c>
      <c r="D155" s="15" t="s">
        <v>136</v>
      </c>
      <c r="E155" s="26" t="n">
        <v>60</v>
      </c>
      <c r="F155" s="16" t="n">
        <v>0.46</v>
      </c>
      <c r="G155" s="16" t="n">
        <f aca="false">(F155*1.25)</f>
        <v>0.575</v>
      </c>
      <c r="H155" s="17" t="n">
        <f aca="false">J155*0.6</f>
        <v>20.88</v>
      </c>
      <c r="I155" s="17" t="n">
        <f aca="false">J155*0.4</f>
        <v>13.92</v>
      </c>
      <c r="J155" s="17" t="n">
        <f aca="false">ROUND(E155,2)*(ROUND(G155,2))</f>
        <v>34.8</v>
      </c>
      <c r="L155" s="2"/>
      <c r="M155" s="2"/>
      <c r="N155" s="2"/>
      <c r="O155" s="2"/>
    </row>
    <row r="156" customFormat="false" ht="23.85" hidden="false" customHeight="false" outlineLevel="0" collapsed="false">
      <c r="A156" s="13" t="s">
        <v>282</v>
      </c>
      <c r="B156" s="13" t="s">
        <v>283</v>
      </c>
      <c r="C156" s="14" t="s">
        <v>284</v>
      </c>
      <c r="D156" s="15" t="s">
        <v>136</v>
      </c>
      <c r="E156" s="26" t="n">
        <v>35</v>
      </c>
      <c r="F156" s="16" t="n">
        <v>1.68</v>
      </c>
      <c r="G156" s="16" t="n">
        <f aca="false">(F156*1.25)</f>
        <v>2.1</v>
      </c>
      <c r="H156" s="17" t="n">
        <f aca="false">J156*0.6</f>
        <v>44.1</v>
      </c>
      <c r="I156" s="17" t="n">
        <f aca="false">J156*0.4</f>
        <v>29.4</v>
      </c>
      <c r="J156" s="17" t="n">
        <f aca="false">ROUND(E156,2)*(ROUND(G156,2))</f>
        <v>73.5</v>
      </c>
      <c r="L156" s="2"/>
      <c r="M156" s="2"/>
      <c r="N156" s="2"/>
      <c r="O156" s="2"/>
    </row>
    <row r="157" customFormat="false" ht="23.85" hidden="false" customHeight="false" outlineLevel="0" collapsed="false">
      <c r="A157" s="13" t="s">
        <v>285</v>
      </c>
      <c r="B157" s="13" t="s">
        <v>286</v>
      </c>
      <c r="C157" s="14" t="s">
        <v>287</v>
      </c>
      <c r="D157" s="15" t="s">
        <v>136</v>
      </c>
      <c r="E157" s="26" t="n">
        <v>60</v>
      </c>
      <c r="F157" s="16" t="n">
        <v>0.86</v>
      </c>
      <c r="G157" s="16" t="n">
        <f aca="false">(F157*1.25)</f>
        <v>1.075</v>
      </c>
      <c r="H157" s="17" t="n">
        <f aca="false">J157*0.6</f>
        <v>38.88</v>
      </c>
      <c r="I157" s="17" t="n">
        <f aca="false">J157*0.4</f>
        <v>25.92</v>
      </c>
      <c r="J157" s="17" t="n">
        <f aca="false">ROUND(E157,2)*(ROUND(G157,2))</f>
        <v>64.8</v>
      </c>
      <c r="L157" s="2"/>
      <c r="M157" s="2"/>
      <c r="N157" s="2"/>
      <c r="O157" s="2"/>
    </row>
    <row r="158" customFormat="false" ht="23.85" hidden="false" customHeight="false" outlineLevel="0" collapsed="false">
      <c r="A158" s="13" t="s">
        <v>285</v>
      </c>
      <c r="B158" s="13" t="s">
        <v>288</v>
      </c>
      <c r="C158" s="14" t="s">
        <v>289</v>
      </c>
      <c r="D158" s="15" t="s">
        <v>136</v>
      </c>
      <c r="E158" s="26" t="n">
        <v>60</v>
      </c>
      <c r="F158" s="16" t="n">
        <v>0.86</v>
      </c>
      <c r="G158" s="16" t="n">
        <f aca="false">(F158*1.25)</f>
        <v>1.075</v>
      </c>
      <c r="H158" s="17" t="n">
        <f aca="false">J158*0.6</f>
        <v>38.88</v>
      </c>
      <c r="I158" s="17" t="n">
        <f aca="false">J158*0.4</f>
        <v>25.92</v>
      </c>
      <c r="J158" s="17" t="n">
        <f aca="false">ROUND(E158,2)*(ROUND(G158,2))</f>
        <v>64.8</v>
      </c>
      <c r="L158" s="2"/>
      <c r="M158" s="2"/>
      <c r="N158" s="2"/>
      <c r="O158" s="2"/>
    </row>
    <row r="159" customFormat="false" ht="23.85" hidden="false" customHeight="false" outlineLevel="0" collapsed="false">
      <c r="A159" s="13" t="s">
        <v>290</v>
      </c>
      <c r="B159" s="13" t="s">
        <v>291</v>
      </c>
      <c r="C159" s="14" t="s">
        <v>292</v>
      </c>
      <c r="D159" s="15" t="s">
        <v>26</v>
      </c>
      <c r="E159" s="26" t="n">
        <v>120</v>
      </c>
      <c r="F159" s="16" t="n">
        <v>2.43</v>
      </c>
      <c r="G159" s="16" t="n">
        <f aca="false">(F159*1.25)</f>
        <v>3.0375</v>
      </c>
      <c r="H159" s="17" t="n">
        <f aca="false">J159*0.6</f>
        <v>218.88</v>
      </c>
      <c r="I159" s="17" t="n">
        <f aca="false">J159*0.4</f>
        <v>145.92</v>
      </c>
      <c r="J159" s="17" t="n">
        <f aca="false">ROUND(E159,2)*(ROUND(G159,2))</f>
        <v>364.8</v>
      </c>
      <c r="L159" s="2"/>
      <c r="M159" s="2"/>
      <c r="N159" s="2"/>
      <c r="O159" s="2"/>
    </row>
    <row r="160" customFormat="false" ht="23.85" hidden="false" customHeight="false" outlineLevel="0" collapsed="false">
      <c r="A160" s="13" t="s">
        <v>293</v>
      </c>
      <c r="B160" s="13" t="s">
        <v>294</v>
      </c>
      <c r="C160" s="14" t="s">
        <v>295</v>
      </c>
      <c r="D160" s="15" t="s">
        <v>26</v>
      </c>
      <c r="E160" s="26" t="n">
        <v>100</v>
      </c>
      <c r="F160" s="16" t="n">
        <v>2.64</v>
      </c>
      <c r="G160" s="16" t="n">
        <f aca="false">(F160*1.25)</f>
        <v>3.3</v>
      </c>
      <c r="H160" s="17" t="n">
        <f aca="false">J160*0.6</f>
        <v>198</v>
      </c>
      <c r="I160" s="17" t="n">
        <f aca="false">J160*0.4</f>
        <v>132</v>
      </c>
      <c r="J160" s="17" t="n">
        <f aca="false">ROUND(E160,2)*(ROUND(G160,2))</f>
        <v>330</v>
      </c>
      <c r="L160" s="2"/>
      <c r="M160" s="2"/>
      <c r="N160" s="2"/>
      <c r="O160" s="2"/>
    </row>
    <row r="161" customFormat="false" ht="23.85" hidden="false" customHeight="false" outlineLevel="0" collapsed="false">
      <c r="A161" s="13" t="s">
        <v>296</v>
      </c>
      <c r="B161" s="13" t="s">
        <v>297</v>
      </c>
      <c r="C161" s="14" t="s">
        <v>298</v>
      </c>
      <c r="D161" s="15" t="s">
        <v>26</v>
      </c>
      <c r="E161" s="26" t="n">
        <v>50</v>
      </c>
      <c r="F161" s="16" t="n">
        <v>2.64</v>
      </c>
      <c r="G161" s="16" t="n">
        <f aca="false">(F161*1.25)</f>
        <v>3.3</v>
      </c>
      <c r="H161" s="17" t="n">
        <f aca="false">J161*0.6</f>
        <v>99</v>
      </c>
      <c r="I161" s="17" t="n">
        <f aca="false">J161*0.4</f>
        <v>66</v>
      </c>
      <c r="J161" s="17" t="n">
        <f aca="false">ROUND(E161,2)*(ROUND(G161,2))</f>
        <v>165</v>
      </c>
      <c r="L161" s="2"/>
      <c r="M161" s="2"/>
      <c r="N161" s="2"/>
      <c r="O161" s="2"/>
    </row>
    <row r="162" customFormat="false" ht="35.05" hidden="false" customHeight="false" outlineLevel="0" collapsed="false">
      <c r="A162" s="13" t="s">
        <v>299</v>
      </c>
      <c r="B162" s="13" t="s">
        <v>300</v>
      </c>
      <c r="C162" s="14" t="s">
        <v>301</v>
      </c>
      <c r="D162" s="15" t="s">
        <v>136</v>
      </c>
      <c r="E162" s="26" t="n">
        <v>12</v>
      </c>
      <c r="F162" s="16" t="n">
        <v>1.91</v>
      </c>
      <c r="G162" s="16" t="n">
        <f aca="false">(F162*1.25)</f>
        <v>2.3875</v>
      </c>
      <c r="H162" s="17" t="n">
        <f aca="false">J162*0.6</f>
        <v>17.208</v>
      </c>
      <c r="I162" s="17" t="n">
        <f aca="false">J162*0.4</f>
        <v>11.472</v>
      </c>
      <c r="J162" s="17" t="n">
        <f aca="false">ROUND(E162,2)*(ROUND(G162,2))</f>
        <v>28.68</v>
      </c>
      <c r="L162" s="2"/>
      <c r="M162" s="2"/>
      <c r="N162" s="2"/>
      <c r="O162" s="2"/>
    </row>
    <row r="163" customFormat="false" ht="46.25" hidden="false" customHeight="false" outlineLevel="0" collapsed="false">
      <c r="A163" s="13" t="s">
        <v>302</v>
      </c>
      <c r="B163" s="13" t="s">
        <v>303</v>
      </c>
      <c r="C163" s="33" t="s">
        <v>304</v>
      </c>
      <c r="D163" s="35" t="s">
        <v>26</v>
      </c>
      <c r="E163" s="36" t="n">
        <v>600</v>
      </c>
      <c r="F163" s="15" t="n">
        <v>2.79</v>
      </c>
      <c r="G163" s="16" t="n">
        <f aca="false">(F163*1.25)</f>
        <v>3.4875</v>
      </c>
      <c r="H163" s="17" t="n">
        <f aca="false">J163*0.6</f>
        <v>1256.4</v>
      </c>
      <c r="I163" s="17" t="n">
        <f aca="false">J163*0.4</f>
        <v>837.6</v>
      </c>
      <c r="J163" s="17" t="n">
        <f aca="false">ROUND(E163,2)*(ROUND(G163,2))</f>
        <v>2094</v>
      </c>
      <c r="L163" s="2" t="s">
        <v>305</v>
      </c>
      <c r="M163" s="2"/>
      <c r="N163" s="2"/>
      <c r="O163" s="2"/>
    </row>
    <row r="164" customFormat="false" ht="46.25" hidden="false" customHeight="false" outlineLevel="0" collapsed="false">
      <c r="A164" s="13" t="n">
        <v>91926</v>
      </c>
      <c r="B164" s="13" t="s">
        <v>306</v>
      </c>
      <c r="C164" s="14" t="s">
        <v>307</v>
      </c>
      <c r="D164" s="15" t="s">
        <v>26</v>
      </c>
      <c r="E164" s="26" t="n">
        <v>800</v>
      </c>
      <c r="F164" s="16" t="n">
        <v>4.1</v>
      </c>
      <c r="G164" s="16" t="n">
        <f aca="false">(F164*1.25)</f>
        <v>5.125</v>
      </c>
      <c r="H164" s="17" t="n">
        <f aca="false">J164*0.6</f>
        <v>2462.4</v>
      </c>
      <c r="I164" s="17" t="n">
        <f aca="false">J164*0.4</f>
        <v>1641.6</v>
      </c>
      <c r="J164" s="17" t="n">
        <f aca="false">ROUND(E164,2)*(ROUND(G164,2))</f>
        <v>4104</v>
      </c>
      <c r="L164" s="2"/>
      <c r="M164" s="2"/>
      <c r="N164" s="2"/>
      <c r="O164" s="2"/>
    </row>
    <row r="165" customFormat="false" ht="46.25" hidden="false" customHeight="false" outlineLevel="0" collapsed="false">
      <c r="A165" s="13" t="s">
        <v>302</v>
      </c>
      <c r="B165" s="13" t="s">
        <v>308</v>
      </c>
      <c r="C165" s="33" t="s">
        <v>309</v>
      </c>
      <c r="D165" s="35" t="s">
        <v>26</v>
      </c>
      <c r="E165" s="26" t="n">
        <v>400</v>
      </c>
      <c r="F165" s="15" t="n">
        <v>4.07</v>
      </c>
      <c r="G165" s="16" t="n">
        <f aca="false">(F165*1.25)</f>
        <v>5.0875</v>
      </c>
      <c r="H165" s="17" t="n">
        <f aca="false">J165*0.6</f>
        <v>1221.6</v>
      </c>
      <c r="I165" s="17" t="n">
        <f aca="false">J165*0.4</f>
        <v>814.4</v>
      </c>
      <c r="J165" s="17" t="n">
        <f aca="false">ROUND(E165,2)*(ROUND(G165,2))</f>
        <v>2036</v>
      </c>
      <c r="L165" s="2"/>
      <c r="M165" s="2"/>
      <c r="N165" s="2"/>
      <c r="O165" s="2"/>
    </row>
    <row r="166" customFormat="false" ht="35.05" hidden="false" customHeight="false" outlineLevel="0" collapsed="false">
      <c r="A166" s="13" t="n">
        <v>91992</v>
      </c>
      <c r="B166" s="13" t="s">
        <v>310</v>
      </c>
      <c r="C166" s="14" t="s">
        <v>311</v>
      </c>
      <c r="D166" s="15" t="s">
        <v>136</v>
      </c>
      <c r="E166" s="26" t="n">
        <v>6</v>
      </c>
      <c r="F166" s="16" t="n">
        <v>36.34</v>
      </c>
      <c r="G166" s="16" t="n">
        <f aca="false">(F166*1.25)</f>
        <v>45.425</v>
      </c>
      <c r="H166" s="17" t="n">
        <f aca="false">J166*0.6</f>
        <v>163.548</v>
      </c>
      <c r="I166" s="17" t="n">
        <f aca="false">J166*0.4</f>
        <v>109.032</v>
      </c>
      <c r="J166" s="17" t="n">
        <f aca="false">ROUND(E166,2)*(ROUND(G166,2))</f>
        <v>272.58</v>
      </c>
      <c r="L166" s="2"/>
      <c r="M166" s="2"/>
      <c r="N166" s="2"/>
      <c r="O166" s="2"/>
    </row>
    <row r="167" customFormat="false" ht="35.05" hidden="false" customHeight="false" outlineLevel="0" collapsed="false">
      <c r="A167" s="13" t="s">
        <v>312</v>
      </c>
      <c r="B167" s="13" t="s">
        <v>313</v>
      </c>
      <c r="C167" s="33" t="s">
        <v>314</v>
      </c>
      <c r="D167" s="15" t="s">
        <v>136</v>
      </c>
      <c r="E167" s="36" t="n">
        <v>4</v>
      </c>
      <c r="F167" s="37" t="n">
        <v>38.68</v>
      </c>
      <c r="G167" s="16" t="n">
        <f aca="false">(F167*1.25)</f>
        <v>48.35</v>
      </c>
      <c r="H167" s="17" t="n">
        <f aca="false">J167*0.6</f>
        <v>116.04</v>
      </c>
      <c r="I167" s="17" t="n">
        <f aca="false">J167*0.4</f>
        <v>77.36</v>
      </c>
      <c r="J167" s="17" t="n">
        <f aca="false">ROUND(E167,2)*(ROUND(G167,2))</f>
        <v>193.4</v>
      </c>
      <c r="L167" s="2"/>
      <c r="M167" s="2"/>
      <c r="N167" s="2"/>
      <c r="O167" s="2"/>
    </row>
    <row r="168" customFormat="false" ht="35.05" hidden="false" customHeight="false" outlineLevel="0" collapsed="false">
      <c r="A168" s="13" t="n">
        <v>91940</v>
      </c>
      <c r="B168" s="13" t="s">
        <v>315</v>
      </c>
      <c r="C168" s="14" t="s">
        <v>316</v>
      </c>
      <c r="D168" s="15" t="s">
        <v>136</v>
      </c>
      <c r="E168" s="26" t="n">
        <v>32</v>
      </c>
      <c r="F168" s="16" t="n">
        <v>13.64</v>
      </c>
      <c r="G168" s="16" t="n">
        <f aca="false">(F168*1.25)</f>
        <v>17.05</v>
      </c>
      <c r="H168" s="17" t="n">
        <f aca="false">J168*0.6</f>
        <v>327.36</v>
      </c>
      <c r="I168" s="17" t="n">
        <f aca="false">J168*0.4</f>
        <v>218.24</v>
      </c>
      <c r="J168" s="17" t="n">
        <f aca="false">ROUND(E168,2)*(ROUND(G168,2))</f>
        <v>545.6</v>
      </c>
      <c r="L168" s="2"/>
      <c r="M168" s="2"/>
      <c r="N168" s="2"/>
      <c r="O168" s="2"/>
    </row>
    <row r="169" customFormat="false" ht="35.05" hidden="false" customHeight="false" outlineLevel="0" collapsed="false">
      <c r="A169" s="13" t="s">
        <v>317</v>
      </c>
      <c r="B169" s="13" t="s">
        <v>318</v>
      </c>
      <c r="C169" s="34" t="s">
        <v>319</v>
      </c>
      <c r="D169" s="38" t="s">
        <v>320</v>
      </c>
      <c r="E169" s="15" t="n">
        <v>4</v>
      </c>
      <c r="F169" s="37" t="n">
        <v>14.57</v>
      </c>
      <c r="G169" s="16" t="n">
        <f aca="false">(F169*1.25)</f>
        <v>18.2125</v>
      </c>
      <c r="H169" s="17" t="n">
        <f aca="false">J169*0.6</f>
        <v>43.704</v>
      </c>
      <c r="I169" s="17" t="n">
        <f aca="false">J169*0.4</f>
        <v>29.136</v>
      </c>
      <c r="J169" s="17" t="n">
        <f aca="false">ROUND(E169,2)*(ROUND(G169,2))</f>
        <v>72.84</v>
      </c>
      <c r="L169" s="2"/>
      <c r="M169" s="2"/>
      <c r="N169" s="2"/>
      <c r="O169" s="2"/>
    </row>
    <row r="170" customFormat="false" ht="35.05" hidden="false" customHeight="false" outlineLevel="0" collapsed="false">
      <c r="A170" s="13" t="n">
        <v>93655</v>
      </c>
      <c r="B170" s="13" t="s">
        <v>321</v>
      </c>
      <c r="C170" s="14" t="s">
        <v>322</v>
      </c>
      <c r="D170" s="15" t="s">
        <v>136</v>
      </c>
      <c r="E170" s="26" t="n">
        <v>2</v>
      </c>
      <c r="F170" s="16" t="n">
        <v>13.29</v>
      </c>
      <c r="G170" s="16" t="n">
        <f aca="false">(F170*1.25)</f>
        <v>16.6125</v>
      </c>
      <c r="H170" s="17" t="n">
        <f aca="false">J170*0.6</f>
        <v>19.932</v>
      </c>
      <c r="I170" s="17" t="n">
        <f aca="false">J170*0.4</f>
        <v>13.288</v>
      </c>
      <c r="J170" s="17" t="n">
        <f aca="false">ROUND(E170,2)*(ROUND(G170,2))</f>
        <v>33.22</v>
      </c>
      <c r="L170" s="2"/>
      <c r="M170" s="2"/>
      <c r="N170" s="2"/>
      <c r="O170" s="2"/>
    </row>
    <row r="171" customFormat="false" ht="35.05" hidden="false" customHeight="false" outlineLevel="0" collapsed="false">
      <c r="A171" s="13" t="n">
        <v>93653</v>
      </c>
      <c r="B171" s="13" t="s">
        <v>323</v>
      </c>
      <c r="C171" s="14" t="s">
        <v>322</v>
      </c>
      <c r="D171" s="15" t="s">
        <v>136</v>
      </c>
      <c r="E171" s="26" t="n">
        <v>2</v>
      </c>
      <c r="F171" s="16" t="n">
        <v>11.7</v>
      </c>
      <c r="G171" s="16" t="n">
        <f aca="false">(F171*1.25)</f>
        <v>14.625</v>
      </c>
      <c r="H171" s="17" t="n">
        <f aca="false">J171*0.6</f>
        <v>17.556</v>
      </c>
      <c r="I171" s="17" t="n">
        <f aca="false">J171*0.4</f>
        <v>11.704</v>
      </c>
      <c r="J171" s="17" t="n">
        <f aca="false">ROUND(E171,2)*(ROUND(G171,2))</f>
        <v>29.26</v>
      </c>
      <c r="L171" s="2"/>
      <c r="M171" s="2"/>
      <c r="N171" s="2"/>
      <c r="O171" s="2"/>
    </row>
    <row r="172" customFormat="false" ht="46.25" hidden="false" customHeight="false" outlineLevel="0" collapsed="false">
      <c r="A172" s="13" t="s">
        <v>324</v>
      </c>
      <c r="B172" s="13" t="s">
        <v>325</v>
      </c>
      <c r="C172" s="34" t="s">
        <v>326</v>
      </c>
      <c r="D172" s="38" t="s">
        <v>320</v>
      </c>
      <c r="E172" s="15" t="n">
        <v>4</v>
      </c>
      <c r="F172" s="37" t="n">
        <v>82.62</v>
      </c>
      <c r="G172" s="16" t="n">
        <f aca="false">(F172*1.25)</f>
        <v>103.275</v>
      </c>
      <c r="H172" s="17" t="n">
        <f aca="false">J172*0.6</f>
        <v>247.872</v>
      </c>
      <c r="I172" s="17" t="n">
        <f aca="false">J172*0.4</f>
        <v>165.248</v>
      </c>
      <c r="J172" s="17" t="n">
        <f aca="false">ROUND(E172,2)*(ROUND(G172,2))</f>
        <v>413.12</v>
      </c>
      <c r="L172" s="2"/>
      <c r="M172" s="2"/>
      <c r="N172" s="2"/>
      <c r="O172" s="2"/>
    </row>
    <row r="173" customFormat="false" ht="35.05" hidden="false" customHeight="false" outlineLevel="0" collapsed="false">
      <c r="A173" s="13" t="s">
        <v>327</v>
      </c>
      <c r="B173" s="13" t="s">
        <v>328</v>
      </c>
      <c r="C173" s="34" t="s">
        <v>329</v>
      </c>
      <c r="D173" s="38" t="s">
        <v>320</v>
      </c>
      <c r="E173" s="15" t="n">
        <v>28</v>
      </c>
      <c r="F173" s="37" t="n">
        <v>36.84</v>
      </c>
      <c r="G173" s="16" t="n">
        <f aca="false">(F173*1.25)</f>
        <v>46.05</v>
      </c>
      <c r="H173" s="17" t="n">
        <f aca="false">J173*0.6</f>
        <v>773.64</v>
      </c>
      <c r="I173" s="17" t="n">
        <f aca="false">J173*0.4</f>
        <v>515.76</v>
      </c>
      <c r="J173" s="17" t="n">
        <f aca="false">ROUND(E173,2)*(ROUND(G173,2))</f>
        <v>1289.4</v>
      </c>
      <c r="L173" s="2"/>
      <c r="M173" s="2"/>
      <c r="N173" s="2"/>
      <c r="O173" s="2"/>
    </row>
    <row r="174" customFormat="false" ht="13.8" hidden="false" customHeight="false" outlineLevel="0" collapsed="false">
      <c r="A174" s="18"/>
      <c r="B174" s="18"/>
      <c r="C174" s="18"/>
      <c r="D174" s="18"/>
      <c r="E174" s="18"/>
      <c r="F174" s="18"/>
      <c r="G174" s="18"/>
      <c r="H174" s="18"/>
      <c r="I174" s="19" t="s">
        <v>27</v>
      </c>
      <c r="J174" s="20" t="n">
        <f aca="false">SUM(J132:J173)</f>
        <v>34280.63</v>
      </c>
      <c r="L174" s="2"/>
      <c r="M174" s="2"/>
      <c r="N174" s="2"/>
      <c r="O174" s="2"/>
    </row>
    <row r="175" customFormat="false" ht="13.8" hidden="false" customHeight="true" outlineLevel="0" collapsed="false">
      <c r="A175" s="11" t="s">
        <v>330</v>
      </c>
      <c r="B175" s="11"/>
      <c r="C175" s="11"/>
      <c r="D175" s="11"/>
      <c r="E175" s="11"/>
      <c r="F175" s="11"/>
      <c r="G175" s="11"/>
      <c r="H175" s="11"/>
      <c r="I175" s="11"/>
      <c r="J175" s="11"/>
      <c r="L175" s="2"/>
      <c r="M175" s="2"/>
      <c r="N175" s="2"/>
      <c r="O175" s="2"/>
    </row>
    <row r="176" customFormat="false" ht="35.05" hidden="false" customHeight="false" outlineLevel="0" collapsed="false">
      <c r="A176" s="31" t="n">
        <v>88489</v>
      </c>
      <c r="B176" s="22" t="s">
        <v>331</v>
      </c>
      <c r="C176" s="27" t="s">
        <v>131</v>
      </c>
      <c r="D176" s="24" t="s">
        <v>23</v>
      </c>
      <c r="E176" s="26" t="n">
        <v>630.68</v>
      </c>
      <c r="F176" s="25" t="n">
        <v>14.79</v>
      </c>
      <c r="G176" s="25" t="n">
        <f aca="false">F176*1.25</f>
        <v>18.4875</v>
      </c>
      <c r="H176" s="25" t="n">
        <f aca="false">J176*0.6</f>
        <v>6995.8179</v>
      </c>
      <c r="I176" s="25" t="n">
        <f aca="false">J176*0.4</f>
        <v>4663.8786</v>
      </c>
      <c r="J176" s="25" t="n">
        <f aca="false">G176*E176</f>
        <v>11659.6965</v>
      </c>
      <c r="L176" s="2"/>
      <c r="M176" s="2"/>
      <c r="N176" s="2"/>
      <c r="O176" s="2"/>
    </row>
    <row r="177" customFormat="false" ht="13.8" hidden="false" customHeight="false" outlineLevel="0" collapsed="false">
      <c r="A177" s="18"/>
      <c r="B177" s="18"/>
      <c r="C177" s="18"/>
      <c r="D177" s="18"/>
      <c r="E177" s="18"/>
      <c r="F177" s="18"/>
      <c r="G177" s="18"/>
      <c r="H177" s="18"/>
      <c r="I177" s="19" t="s">
        <v>27</v>
      </c>
      <c r="J177" s="20" t="n">
        <f aca="false">J176</f>
        <v>11659.6965</v>
      </c>
      <c r="L177" s="2"/>
      <c r="M177" s="2"/>
      <c r="N177" s="2"/>
      <c r="O177" s="2"/>
    </row>
    <row r="178" customFormat="false" ht="13.8" hidden="false" customHeight="true" outlineLevel="0" collapsed="false">
      <c r="A178" s="11" t="s">
        <v>332</v>
      </c>
      <c r="B178" s="11"/>
      <c r="C178" s="11"/>
      <c r="D178" s="11"/>
      <c r="E178" s="11"/>
      <c r="F178" s="11"/>
      <c r="G178" s="11"/>
      <c r="H178" s="11"/>
      <c r="I178" s="11"/>
      <c r="J178" s="11"/>
    </row>
    <row r="179" customFormat="false" ht="46.25" hidden="false" customHeight="false" outlineLevel="0" collapsed="false">
      <c r="A179" s="31" t="n">
        <v>91341</v>
      </c>
      <c r="B179" s="22" t="s">
        <v>333</v>
      </c>
      <c r="C179" s="27" t="s">
        <v>334</v>
      </c>
      <c r="D179" s="38" t="s">
        <v>23</v>
      </c>
      <c r="E179" s="15" t="n">
        <v>17.04</v>
      </c>
      <c r="F179" s="25" t="n">
        <v>781.4</v>
      </c>
      <c r="G179" s="16" t="n">
        <f aca="false">(F179*1.25)</f>
        <v>976.75</v>
      </c>
      <c r="H179" s="17" t="n">
        <f aca="false">J179*0.6</f>
        <v>9986.292</v>
      </c>
      <c r="I179" s="17" t="n">
        <f aca="false">J179*0.4</f>
        <v>6657.528</v>
      </c>
      <c r="J179" s="17" t="n">
        <f aca="false">ROUND(E179,2)*(ROUND(G179,2))</f>
        <v>16643.82</v>
      </c>
    </row>
    <row r="180" customFormat="false" ht="68.65" hidden="false" customHeight="false" outlineLevel="0" collapsed="false">
      <c r="A180" s="34" t="s">
        <v>61</v>
      </c>
      <c r="B180" s="22" t="s">
        <v>335</v>
      </c>
      <c r="C180" s="27" t="s">
        <v>336</v>
      </c>
      <c r="D180" s="30" t="s">
        <v>136</v>
      </c>
      <c r="E180" s="15" t="n">
        <v>2</v>
      </c>
      <c r="F180" s="25" t="n">
        <v>1251</v>
      </c>
      <c r="G180" s="16" t="n">
        <f aca="false">(F180*1.25)</f>
        <v>1563.75</v>
      </c>
      <c r="H180" s="17" t="n">
        <f aca="false">J180*0.6</f>
        <v>1876.5</v>
      </c>
      <c r="I180" s="17" t="n">
        <f aca="false">J180*0.4</f>
        <v>1251</v>
      </c>
      <c r="J180" s="17" t="n">
        <f aca="false">ROUND(E180,2)*(ROUND(G180,2))</f>
        <v>3127.5</v>
      </c>
    </row>
    <row r="181" customFormat="false" ht="46.25" hidden="false" customHeight="false" outlineLevel="0" collapsed="false">
      <c r="A181" s="31" t="n">
        <v>100709</v>
      </c>
      <c r="B181" s="22" t="s">
        <v>337</v>
      </c>
      <c r="C181" s="27" t="s">
        <v>338</v>
      </c>
      <c r="D181" s="30" t="s">
        <v>136</v>
      </c>
      <c r="E181" s="26" t="n">
        <f aca="false">14*3</f>
        <v>42</v>
      </c>
      <c r="F181" s="25" t="n">
        <v>45.21</v>
      </c>
      <c r="G181" s="16" t="n">
        <f aca="false">(F181*1.25)</f>
        <v>56.5125</v>
      </c>
      <c r="H181" s="17" t="n">
        <f aca="false">J181*0.6</f>
        <v>1424.052</v>
      </c>
      <c r="I181" s="17" t="n">
        <f aca="false">J181*0.4</f>
        <v>949.368</v>
      </c>
      <c r="J181" s="17" t="n">
        <f aca="false">ROUND(E181,2)*(ROUND(G181,2))</f>
        <v>2373.42</v>
      </c>
    </row>
    <row r="182" customFormat="false" ht="57.45" hidden="false" customHeight="false" outlineLevel="0" collapsed="false">
      <c r="A182" s="31" t="n">
        <v>90830</v>
      </c>
      <c r="B182" s="22" t="s">
        <v>339</v>
      </c>
      <c r="C182" s="27" t="s">
        <v>340</v>
      </c>
      <c r="D182" s="30" t="s">
        <v>136</v>
      </c>
      <c r="E182" s="26" t="n">
        <v>2</v>
      </c>
      <c r="F182" s="25" t="n">
        <v>166.51</v>
      </c>
      <c r="G182" s="16" t="n">
        <f aca="false">(F182*1.25)</f>
        <v>208.1375</v>
      </c>
      <c r="H182" s="17" t="n">
        <f aca="false">J182*0.6</f>
        <v>249.768</v>
      </c>
      <c r="I182" s="17" t="n">
        <f aca="false">J182*0.4</f>
        <v>166.512</v>
      </c>
      <c r="J182" s="17" t="n">
        <f aca="false">ROUND(E182,2)*(ROUND(G182,2))</f>
        <v>416.28</v>
      </c>
    </row>
    <row r="183" customFormat="false" ht="57.45" hidden="false" customHeight="false" outlineLevel="0" collapsed="false">
      <c r="A183" s="31" t="n">
        <v>90831</v>
      </c>
      <c r="B183" s="22" t="s">
        <v>341</v>
      </c>
      <c r="C183" s="27" t="s">
        <v>342</v>
      </c>
      <c r="D183" s="38" t="s">
        <v>320</v>
      </c>
      <c r="E183" s="15" t="n">
        <v>12</v>
      </c>
      <c r="F183" s="25" t="n">
        <v>146.53</v>
      </c>
      <c r="G183" s="16" t="n">
        <f aca="false">(F183*1.25)</f>
        <v>183.1625</v>
      </c>
      <c r="H183" s="17" t="n">
        <f aca="false">J183*0.6</f>
        <v>1318.752</v>
      </c>
      <c r="I183" s="17" t="n">
        <f aca="false">J183*0.4</f>
        <v>879.168</v>
      </c>
      <c r="J183" s="17" t="n">
        <f aca="false">ROUND(E183,2)*(ROUND(G183,2))</f>
        <v>2197.92</v>
      </c>
    </row>
    <row r="184" customFormat="false" ht="57.45" hidden="false" customHeight="false" outlineLevel="0" collapsed="false">
      <c r="A184" s="31" t="n">
        <v>94569</v>
      </c>
      <c r="B184" s="22" t="s">
        <v>343</v>
      </c>
      <c r="C184" s="27" t="s">
        <v>344</v>
      </c>
      <c r="D184" s="38" t="s">
        <v>23</v>
      </c>
      <c r="E184" s="15" t="n">
        <v>1.28</v>
      </c>
      <c r="F184" s="25" t="n">
        <v>810.01</v>
      </c>
      <c r="G184" s="16" t="n">
        <f aca="false">(F184*1.25)</f>
        <v>1012.5125</v>
      </c>
      <c r="H184" s="17" t="n">
        <f aca="false">J184*0.6</f>
        <v>777.60768</v>
      </c>
      <c r="I184" s="17" t="n">
        <f aca="false">J184*0.4</f>
        <v>518.40512</v>
      </c>
      <c r="J184" s="17" t="n">
        <f aca="false">ROUND(E184,2)*(ROUND(G184,2))</f>
        <v>1296.0128</v>
      </c>
    </row>
    <row r="185" customFormat="false" ht="68.65" hidden="false" customHeight="false" outlineLevel="0" collapsed="false">
      <c r="A185" s="31" t="n">
        <v>94570</v>
      </c>
      <c r="B185" s="22" t="s">
        <v>345</v>
      </c>
      <c r="C185" s="27" t="s">
        <v>346</v>
      </c>
      <c r="D185" s="38" t="s">
        <v>23</v>
      </c>
      <c r="E185" s="15" t="n">
        <v>6.72</v>
      </c>
      <c r="F185" s="25" t="n">
        <v>424.92</v>
      </c>
      <c r="G185" s="16" t="n">
        <f aca="false">(F185*1.25)</f>
        <v>531.15</v>
      </c>
      <c r="H185" s="17" t="n">
        <f aca="false">J185*0.6</f>
        <v>2141.5968</v>
      </c>
      <c r="I185" s="17" t="n">
        <f aca="false">J185*0.4</f>
        <v>1427.7312</v>
      </c>
      <c r="J185" s="17" t="n">
        <f aca="false">ROUND(E185,2)*(ROUND(G185,2))</f>
        <v>3569.328</v>
      </c>
      <c r="L185" s="2"/>
      <c r="M185" s="2"/>
      <c r="N185" s="2"/>
      <c r="O185" s="2"/>
    </row>
    <row r="186" customFormat="false" ht="57.45" hidden="false" customHeight="false" outlineLevel="0" collapsed="false">
      <c r="A186" s="31" t="n">
        <v>36888</v>
      </c>
      <c r="B186" s="22" t="s">
        <v>347</v>
      </c>
      <c r="C186" s="27" t="s">
        <v>348</v>
      </c>
      <c r="D186" s="30" t="s">
        <v>26</v>
      </c>
      <c r="E186" s="26" t="n">
        <v>32.8</v>
      </c>
      <c r="F186" s="25" t="n">
        <v>34.71</v>
      </c>
      <c r="G186" s="16" t="n">
        <f aca="false">(F186*1.25)</f>
        <v>43.3875</v>
      </c>
      <c r="H186" s="17" t="n">
        <f aca="false">J186*0.6</f>
        <v>853.9152</v>
      </c>
      <c r="I186" s="17" t="n">
        <f aca="false">J186*0.4</f>
        <v>569.2768</v>
      </c>
      <c r="J186" s="17" t="n">
        <f aca="false">ROUND(E186,2)*(ROUND(G186,2))</f>
        <v>1423.192</v>
      </c>
      <c r="L186" s="2"/>
      <c r="M186" s="2"/>
      <c r="N186" s="2"/>
      <c r="O186" s="2"/>
    </row>
    <row r="187" customFormat="false" ht="13.8" hidden="false" customHeight="false" outlineLevel="0" collapsed="false">
      <c r="A187" s="18"/>
      <c r="B187" s="18"/>
      <c r="C187" s="18"/>
      <c r="D187" s="18"/>
      <c r="E187" s="18"/>
      <c r="F187" s="18"/>
      <c r="G187" s="18"/>
      <c r="H187" s="18"/>
      <c r="I187" s="19" t="s">
        <v>27</v>
      </c>
      <c r="J187" s="20" t="n">
        <f aca="false">SUM(J179:J186)</f>
        <v>31047.4728</v>
      </c>
      <c r="L187" s="2"/>
      <c r="M187" s="2"/>
      <c r="N187" s="2"/>
      <c r="O187" s="2"/>
    </row>
    <row r="188" customFormat="false" ht="13.8" hidden="false" customHeight="true" outlineLevel="0" collapsed="false">
      <c r="A188" s="11" t="s">
        <v>349</v>
      </c>
      <c r="B188" s="11"/>
      <c r="C188" s="11"/>
      <c r="D188" s="11"/>
      <c r="E188" s="11"/>
      <c r="F188" s="11"/>
      <c r="G188" s="11"/>
      <c r="H188" s="11"/>
      <c r="I188" s="11"/>
      <c r="J188" s="11"/>
      <c r="L188" s="2"/>
      <c r="M188" s="2"/>
      <c r="N188" s="2"/>
      <c r="O188" s="2"/>
    </row>
    <row r="189" customFormat="false" ht="23.85" hidden="false" customHeight="false" outlineLevel="0" collapsed="false">
      <c r="A189" s="13" t="n">
        <v>99811</v>
      </c>
      <c r="B189" s="13" t="s">
        <v>331</v>
      </c>
      <c r="C189" s="14" t="s">
        <v>350</v>
      </c>
      <c r="D189" s="15" t="s">
        <v>23</v>
      </c>
      <c r="E189" s="26" t="n">
        <v>750</v>
      </c>
      <c r="F189" s="17" t="n">
        <v>3.1</v>
      </c>
      <c r="G189" s="16" t="n">
        <f aca="false">(F189*1.25)</f>
        <v>3.875</v>
      </c>
      <c r="H189" s="17" t="n">
        <f aca="false">J189*0.6</f>
        <v>1746</v>
      </c>
      <c r="I189" s="17" t="n">
        <f aca="false">J189*0.4</f>
        <v>1164</v>
      </c>
      <c r="J189" s="17" t="n">
        <f aca="false">ROUND(E189,2)*(ROUND(G189,2))</f>
        <v>2910</v>
      </c>
      <c r="L189" s="2"/>
      <c r="M189" s="2"/>
      <c r="N189" s="2"/>
      <c r="O189" s="2"/>
    </row>
    <row r="190" customFormat="false" ht="23.85" hidden="false" customHeight="false" outlineLevel="0" collapsed="false">
      <c r="A190" s="13" t="n">
        <v>99814</v>
      </c>
      <c r="B190" s="13" t="s">
        <v>351</v>
      </c>
      <c r="C190" s="14" t="s">
        <v>352</v>
      </c>
      <c r="D190" s="15" t="s">
        <v>23</v>
      </c>
      <c r="E190" s="26" t="n">
        <v>750</v>
      </c>
      <c r="F190" s="17" t="n">
        <v>1.74</v>
      </c>
      <c r="G190" s="16" t="n">
        <f aca="false">(F190*1.25)</f>
        <v>2.175</v>
      </c>
      <c r="H190" s="17" t="n">
        <f aca="false">J190*0.6</f>
        <v>981</v>
      </c>
      <c r="I190" s="17" t="n">
        <f aca="false">J190*0.4</f>
        <v>654</v>
      </c>
      <c r="J190" s="17" t="n">
        <f aca="false">ROUND(E190,2)*(ROUND(G190,2))</f>
        <v>1635</v>
      </c>
      <c r="L190" s="2"/>
      <c r="M190" s="2"/>
      <c r="N190" s="2"/>
      <c r="O190" s="2"/>
    </row>
    <row r="191" customFormat="false" ht="23.85" hidden="false" customHeight="false" outlineLevel="0" collapsed="false">
      <c r="A191" s="10" t="s">
        <v>61</v>
      </c>
      <c r="B191" s="13" t="s">
        <v>353</v>
      </c>
      <c r="C191" s="14" t="s">
        <v>354</v>
      </c>
      <c r="D191" s="13" t="s">
        <v>136</v>
      </c>
      <c r="E191" s="39" t="n">
        <v>2</v>
      </c>
      <c r="F191" s="17" t="n">
        <f aca="false">180+(180*0.4)</f>
        <v>252</v>
      </c>
      <c r="G191" s="16" t="n">
        <f aca="false">(F191*1.25)</f>
        <v>315</v>
      </c>
      <c r="H191" s="17" t="n">
        <f aca="false">J191*0.6</f>
        <v>378</v>
      </c>
      <c r="I191" s="17" t="n">
        <f aca="false">J191*0.4</f>
        <v>252</v>
      </c>
      <c r="J191" s="17" t="n">
        <f aca="false">ROUND(E191,2)*(ROUND(G191,2))</f>
        <v>630</v>
      </c>
      <c r="L191" s="2"/>
      <c r="M191" s="2"/>
      <c r="N191" s="2"/>
      <c r="O191" s="2"/>
    </row>
    <row r="192" customFormat="false" ht="13.8" hidden="false" customHeight="false" outlineLevel="0" collapsed="false">
      <c r="A192" s="40"/>
      <c r="B192" s="40"/>
      <c r="C192" s="40"/>
      <c r="D192" s="40"/>
      <c r="E192" s="40"/>
      <c r="F192" s="40"/>
      <c r="G192" s="40"/>
      <c r="H192" s="40"/>
      <c r="I192" s="41" t="s">
        <v>27</v>
      </c>
      <c r="J192" s="42" t="n">
        <f aca="false">SUM(J189:J191)</f>
        <v>5175</v>
      </c>
      <c r="L192" s="2"/>
      <c r="M192" s="2"/>
      <c r="N192" s="2"/>
      <c r="O192" s="2"/>
    </row>
    <row r="193" customFormat="false" ht="13.8" hidden="false" customHeight="false" outlineLevel="0" collapsed="false">
      <c r="A193" s="9" t="s">
        <v>355</v>
      </c>
      <c r="B193" s="9"/>
      <c r="C193" s="9"/>
      <c r="D193" s="9"/>
      <c r="E193" s="9"/>
      <c r="F193" s="9"/>
      <c r="G193" s="9"/>
      <c r="H193" s="9"/>
      <c r="I193" s="9"/>
      <c r="J193" s="43" t="n">
        <f aca="false">J192+J187+J177+J174+J130+J97+J86+J77+J68+J62+J44+J40+J35+J19</f>
        <v>841380.311875</v>
      </c>
      <c r="L193" s="2"/>
      <c r="M193" s="2"/>
      <c r="N193" s="2"/>
      <c r="O193" s="2"/>
    </row>
    <row r="194" customFormat="false" ht="13.8" hidden="false" customHeight="false" outlineLevel="0" collapsed="false">
      <c r="A194" s="44"/>
      <c r="B194" s="44"/>
      <c r="C194" s="44"/>
      <c r="D194" s="44"/>
      <c r="E194" s="44"/>
      <c r="F194" s="44"/>
      <c r="G194" s="44"/>
      <c r="H194" s="45" t="s">
        <v>356</v>
      </c>
      <c r="I194" s="45"/>
      <c r="J194" s="46" t="n">
        <f aca="false">SUM(H17:H191)</f>
        <v>537176.896485</v>
      </c>
      <c r="L194" s="2"/>
      <c r="M194" s="2"/>
      <c r="N194" s="2"/>
      <c r="O194" s="2"/>
    </row>
    <row r="195" customFormat="false" ht="13.8" hidden="false" customHeight="false" outlineLevel="0" collapsed="false">
      <c r="A195" s="44"/>
      <c r="B195" s="44"/>
      <c r="C195" s="44"/>
      <c r="D195" s="44"/>
      <c r="E195" s="44"/>
      <c r="F195" s="44"/>
      <c r="G195" s="44"/>
      <c r="H195" s="45" t="s">
        <v>357</v>
      </c>
      <c r="I195" s="45"/>
      <c r="J195" s="46" t="n">
        <f aca="false">SUM(I17:I191)-0.01</f>
        <v>304203.40539</v>
      </c>
      <c r="L195" s="2"/>
      <c r="M195" s="2"/>
      <c r="N195" s="2"/>
      <c r="O195" s="2"/>
    </row>
    <row r="196" customFormat="false" ht="13.8" hidden="false" customHeight="false" outlineLevel="0" collapsed="false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L196" s="2"/>
      <c r="M196" s="2"/>
      <c r="N196" s="2"/>
      <c r="O196" s="2"/>
    </row>
    <row r="197" customFormat="false" ht="13.8" hidden="false" customHeight="false" outlineLevel="0" collapsed="false">
      <c r="A197" s="48" t="s">
        <v>358</v>
      </c>
      <c r="B197" s="48"/>
      <c r="C197" s="48"/>
      <c r="D197" s="48"/>
      <c r="E197" s="48"/>
      <c r="F197" s="48"/>
      <c r="G197" s="48"/>
      <c r="H197" s="48"/>
      <c r="I197" s="48"/>
      <c r="J197" s="48"/>
      <c r="L197" s="2"/>
      <c r="M197" s="2"/>
      <c r="N197" s="2"/>
      <c r="O197" s="2"/>
    </row>
    <row r="198" customFormat="false" ht="13.8" hidden="false" customHeight="false" outlineLevel="0" collapsed="false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L198" s="2"/>
      <c r="M198" s="2"/>
      <c r="N198" s="2"/>
      <c r="O198" s="2"/>
    </row>
    <row r="199" customFormat="false" ht="13.8" hidden="false" customHeight="false" outlineLevel="0" collapsed="false">
      <c r="A199" s="49"/>
      <c r="B199" s="49"/>
      <c r="C199" s="50" t="s">
        <v>359</v>
      </c>
      <c r="D199" s="51"/>
      <c r="E199" s="51"/>
      <c r="F199" s="49"/>
      <c r="G199" s="50"/>
      <c r="H199" s="50" t="s">
        <v>359</v>
      </c>
      <c r="I199" s="51"/>
      <c r="J199" s="49"/>
      <c r="L199" s="2"/>
      <c r="M199" s="2"/>
      <c r="N199" s="2"/>
      <c r="O199" s="2"/>
    </row>
    <row r="200" customFormat="false" ht="13.8" hidden="false" customHeight="false" outlineLevel="0" collapsed="false">
      <c r="A200" s="49"/>
      <c r="B200" s="49"/>
      <c r="C200" s="51" t="s">
        <v>360</v>
      </c>
      <c r="D200" s="51"/>
      <c r="E200" s="51"/>
      <c r="F200" s="49"/>
      <c r="G200" s="51"/>
      <c r="H200" s="51" t="s">
        <v>361</v>
      </c>
      <c r="I200" s="51"/>
      <c r="J200" s="49"/>
      <c r="L200" s="2"/>
      <c r="M200" s="2"/>
      <c r="N200" s="2"/>
      <c r="O200" s="2"/>
    </row>
    <row r="201" customFormat="false" ht="13.8" hidden="false" customHeight="false" outlineLevel="0" collapsed="false">
      <c r="A201" s="49"/>
      <c r="B201" s="49"/>
      <c r="C201" s="51" t="s">
        <v>362</v>
      </c>
      <c r="D201" s="49"/>
      <c r="E201" s="49"/>
      <c r="F201" s="49"/>
      <c r="G201" s="51"/>
      <c r="H201" s="51" t="s">
        <v>363</v>
      </c>
      <c r="I201" s="49"/>
      <c r="J201" s="49"/>
      <c r="L201" s="2"/>
      <c r="M201" s="2"/>
      <c r="N201" s="2"/>
      <c r="O201" s="2"/>
    </row>
    <row r="202" customFormat="false" ht="15" hidden="false" customHeight="false" outlineLevel="0" collapsed="false">
      <c r="L202" s="2"/>
      <c r="M202" s="2"/>
      <c r="N202" s="2"/>
      <c r="O202" s="2"/>
    </row>
    <row r="203" customFormat="false" ht="13.8" hidden="false" customHeight="false" outlineLevel="0" collapsed="false">
      <c r="L203" s="2"/>
      <c r="M203" s="2"/>
      <c r="N203" s="2"/>
      <c r="O203" s="2"/>
    </row>
    <row r="204" customFormat="false" ht="15" hidden="false" customHeight="false" outlineLevel="0" collapsed="false">
      <c r="L204" s="2"/>
      <c r="M204" s="2"/>
      <c r="N204" s="2"/>
      <c r="O204" s="2"/>
    </row>
    <row r="205" customFormat="false" ht="15" hidden="false" customHeight="false" outlineLevel="0" collapsed="false">
      <c r="L205" s="2"/>
      <c r="M205" s="2"/>
      <c r="N205" s="2"/>
      <c r="O205" s="2"/>
    </row>
    <row r="206" customFormat="false" ht="15" hidden="false" customHeight="false" outlineLevel="0" collapsed="false">
      <c r="L206" s="2"/>
      <c r="M206" s="2"/>
      <c r="N206" s="2"/>
      <c r="O206" s="2"/>
    </row>
    <row r="207" customFormat="false" ht="15" hidden="false" customHeight="false" outlineLevel="0" collapsed="false">
      <c r="L207" s="2"/>
      <c r="M207" s="2"/>
      <c r="N207" s="2"/>
      <c r="O207" s="2"/>
    </row>
    <row r="208" customFormat="false" ht="15" hidden="false" customHeight="false" outlineLevel="0" collapsed="false">
      <c r="L208" s="2"/>
      <c r="M208" s="2"/>
      <c r="N208" s="2"/>
      <c r="O208" s="2"/>
    </row>
    <row r="209" customFormat="false" ht="15" hidden="false" customHeight="false" outlineLevel="0" collapsed="false">
      <c r="L209" s="2"/>
      <c r="M209" s="2"/>
      <c r="N209" s="2"/>
      <c r="O209" s="2"/>
    </row>
    <row r="210" customFormat="false" ht="15" hidden="false" customHeight="false" outlineLevel="0" collapsed="false">
      <c r="L210" s="2"/>
      <c r="M210" s="2"/>
      <c r="N210" s="2"/>
      <c r="O210" s="2"/>
    </row>
    <row r="211" customFormat="false" ht="15" hidden="false" customHeight="false" outlineLevel="0" collapsed="false">
      <c r="L211" s="2"/>
      <c r="M211" s="2"/>
      <c r="N211" s="2"/>
      <c r="O211" s="2"/>
    </row>
    <row r="212" customFormat="false" ht="83.25" hidden="false" customHeight="true" outlineLevel="0" collapsed="false">
      <c r="L212" s="2"/>
      <c r="M212" s="2"/>
      <c r="N212" s="2"/>
      <c r="O212" s="2"/>
    </row>
    <row r="213" customFormat="false" ht="15" hidden="false" customHeight="false" outlineLevel="0" collapsed="false">
      <c r="L213" s="2"/>
      <c r="M213" s="2"/>
      <c r="N213" s="2"/>
      <c r="O213" s="2"/>
    </row>
    <row r="214" customFormat="false" ht="15" hidden="false" customHeight="false" outlineLevel="0" collapsed="false">
      <c r="L214" s="2"/>
      <c r="M214" s="2"/>
      <c r="N214" s="2"/>
      <c r="O214" s="2"/>
    </row>
    <row r="215" customFormat="false" ht="15" hidden="false" customHeight="false" outlineLevel="0" collapsed="false">
      <c r="L215" s="2"/>
      <c r="M215" s="2"/>
      <c r="N215" s="2"/>
      <c r="O215" s="2"/>
    </row>
    <row r="216" customFormat="false" ht="45.75" hidden="false" customHeight="true" outlineLevel="0" collapsed="false">
      <c r="L216" s="2"/>
      <c r="M216" s="2"/>
      <c r="N216" s="2"/>
      <c r="O216" s="2"/>
    </row>
    <row r="217" customFormat="false" ht="45" hidden="false" customHeight="true" outlineLevel="0" collapsed="false">
      <c r="L217" s="2"/>
      <c r="M217" s="2"/>
      <c r="N217" s="2"/>
      <c r="O217" s="2"/>
    </row>
    <row r="218" customFormat="false" ht="15" hidden="false" customHeight="false" outlineLevel="0" collapsed="false">
      <c r="L218" s="2"/>
      <c r="M218" s="2"/>
      <c r="N218" s="2"/>
      <c r="O218" s="2"/>
    </row>
    <row r="219" customFormat="false" ht="15" hidden="false" customHeight="false" outlineLevel="0" collapsed="false">
      <c r="L219" s="2"/>
      <c r="M219" s="2"/>
      <c r="N219" s="2"/>
      <c r="O219" s="2"/>
    </row>
    <row r="220" customFormat="false" ht="15" hidden="false" customHeight="false" outlineLevel="0" collapsed="false">
      <c r="L220" s="2"/>
      <c r="M220" s="2"/>
      <c r="N220" s="2"/>
      <c r="O220" s="2"/>
    </row>
    <row r="221" customFormat="false" ht="15" hidden="false" customHeight="false" outlineLevel="0" collapsed="false">
      <c r="L221" s="2"/>
      <c r="M221" s="2"/>
      <c r="N221" s="2"/>
      <c r="O221" s="2"/>
    </row>
    <row r="222" customFormat="false" ht="15" hidden="false" customHeight="false" outlineLevel="0" collapsed="false">
      <c r="L222" s="2"/>
      <c r="M222" s="2"/>
      <c r="N222" s="2"/>
      <c r="O222" s="2"/>
    </row>
    <row r="223" customFormat="false" ht="15" hidden="false" customHeight="false" outlineLevel="0" collapsed="false">
      <c r="L223" s="2"/>
      <c r="M223" s="2"/>
      <c r="N223" s="2"/>
      <c r="O223" s="2"/>
    </row>
    <row r="224" customFormat="false" ht="15" hidden="false" customHeight="false" outlineLevel="0" collapsed="false">
      <c r="L224" s="2"/>
      <c r="M224" s="2"/>
      <c r="N224" s="2"/>
      <c r="O224" s="2"/>
    </row>
    <row r="225" customFormat="false" ht="15" hidden="false" customHeight="false" outlineLevel="0" collapsed="false">
      <c r="L225" s="2"/>
      <c r="M225" s="2"/>
      <c r="N225" s="2"/>
      <c r="O225" s="2"/>
    </row>
    <row r="226" customFormat="false" ht="15" hidden="false" customHeight="false" outlineLevel="0" collapsed="false">
      <c r="L226" s="2"/>
      <c r="M226" s="2"/>
      <c r="N226" s="2"/>
      <c r="O226" s="2"/>
    </row>
    <row r="227" customFormat="false" ht="15" hidden="false" customHeight="false" outlineLevel="0" collapsed="false">
      <c r="L227" s="2"/>
      <c r="M227" s="2"/>
      <c r="N227" s="2"/>
      <c r="O227" s="2"/>
    </row>
    <row r="228" customFormat="false" ht="15" hidden="false" customHeight="false" outlineLevel="0" collapsed="false">
      <c r="L228" s="2"/>
      <c r="M228" s="2"/>
      <c r="N228" s="2"/>
      <c r="O228" s="2"/>
    </row>
    <row r="229" customFormat="false" ht="15" hidden="false" customHeight="false" outlineLevel="0" collapsed="false">
      <c r="L229" s="2"/>
      <c r="M229" s="2"/>
      <c r="N229" s="2"/>
      <c r="O229" s="2"/>
    </row>
    <row r="230" customFormat="false" ht="15" hidden="false" customHeight="false" outlineLevel="0" collapsed="false">
      <c r="L230" s="2"/>
      <c r="M230" s="2"/>
      <c r="N230" s="2"/>
      <c r="O230" s="2"/>
    </row>
    <row r="231" customFormat="false" ht="15" hidden="false" customHeight="false" outlineLevel="0" collapsed="false">
      <c r="L231" s="2"/>
      <c r="M231" s="2"/>
      <c r="N231" s="2"/>
      <c r="O231" s="2"/>
    </row>
    <row r="232" customFormat="false" ht="15" hidden="false" customHeight="false" outlineLevel="0" collapsed="false">
      <c r="L232" s="2"/>
      <c r="M232" s="2"/>
      <c r="N232" s="2"/>
      <c r="O232" s="2"/>
    </row>
    <row r="233" customFormat="false" ht="15" hidden="false" customHeight="false" outlineLevel="0" collapsed="false">
      <c r="L233" s="2"/>
      <c r="M233" s="2"/>
      <c r="N233" s="2"/>
      <c r="O233" s="2"/>
    </row>
    <row r="234" customFormat="false" ht="15" hidden="false" customHeight="false" outlineLevel="0" collapsed="false">
      <c r="L234" s="2"/>
      <c r="M234" s="2"/>
      <c r="N234" s="2"/>
      <c r="O234" s="2"/>
    </row>
    <row r="235" customFormat="false" ht="15" hidden="false" customHeight="false" outlineLevel="0" collapsed="false">
      <c r="L235" s="2"/>
      <c r="M235" s="2"/>
      <c r="N235" s="2"/>
      <c r="O235" s="2"/>
    </row>
    <row r="236" customFormat="false" ht="15" hidden="false" customHeight="false" outlineLevel="0" collapsed="false">
      <c r="L236" s="2"/>
      <c r="M236" s="2"/>
      <c r="N236" s="2"/>
      <c r="O236" s="2"/>
    </row>
    <row r="237" customFormat="false" ht="15" hidden="false" customHeight="false" outlineLevel="0" collapsed="false">
      <c r="L237" s="2"/>
      <c r="M237" s="2"/>
      <c r="N237" s="2"/>
      <c r="O237" s="2"/>
    </row>
    <row r="238" customFormat="false" ht="15" hidden="false" customHeight="false" outlineLevel="0" collapsed="false">
      <c r="L238" s="2"/>
      <c r="M238" s="2"/>
      <c r="N238" s="2"/>
      <c r="O238" s="2"/>
    </row>
    <row r="239" customFormat="false" ht="15" hidden="false" customHeight="false" outlineLevel="0" collapsed="false">
      <c r="L239" s="2"/>
      <c r="M239" s="2"/>
      <c r="N239" s="2"/>
      <c r="O239" s="2"/>
    </row>
    <row r="240" customFormat="false" ht="15" hidden="false" customHeight="false" outlineLevel="0" collapsed="false">
      <c r="L240" s="2"/>
      <c r="M240" s="2"/>
      <c r="N240" s="2"/>
      <c r="O240" s="2"/>
    </row>
    <row r="241" customFormat="false" ht="15" hidden="false" customHeight="false" outlineLevel="0" collapsed="false">
      <c r="L241" s="2"/>
      <c r="M241" s="2"/>
      <c r="N241" s="2"/>
      <c r="O241" s="2"/>
    </row>
    <row r="242" customFormat="false" ht="15" hidden="false" customHeight="false" outlineLevel="0" collapsed="false">
      <c r="L242" s="2"/>
      <c r="M242" s="2"/>
      <c r="N242" s="2"/>
      <c r="O242" s="2"/>
    </row>
    <row r="243" customFormat="false" ht="37.5" hidden="false" customHeight="true" outlineLevel="0" collapsed="false">
      <c r="L243" s="2"/>
      <c r="M243" s="2"/>
      <c r="N243" s="2"/>
      <c r="O243" s="2"/>
    </row>
    <row r="244" customFormat="false" ht="15" hidden="false" customHeight="false" outlineLevel="0" collapsed="false">
      <c r="L244" s="2"/>
      <c r="M244" s="2"/>
      <c r="N244" s="2"/>
      <c r="O244" s="2"/>
    </row>
    <row r="245" customFormat="false" ht="15" hidden="false" customHeight="false" outlineLevel="0" collapsed="false">
      <c r="L245" s="2"/>
      <c r="M245" s="2"/>
      <c r="N245" s="2"/>
      <c r="O245" s="2"/>
    </row>
    <row r="246" customFormat="false" ht="15" hidden="false" customHeight="false" outlineLevel="0" collapsed="false">
      <c r="L246" s="2"/>
      <c r="M246" s="2"/>
      <c r="N246" s="2"/>
      <c r="O246" s="2"/>
    </row>
    <row r="247" customFormat="false" ht="15" hidden="false" customHeight="false" outlineLevel="0" collapsed="false">
      <c r="L247" s="2"/>
      <c r="M247" s="2"/>
      <c r="N247" s="2"/>
      <c r="O247" s="2"/>
    </row>
    <row r="248" customFormat="false" ht="15" hidden="false" customHeight="false" outlineLevel="0" collapsed="false">
      <c r="L248" s="2"/>
      <c r="M248" s="2"/>
      <c r="N248" s="2"/>
      <c r="O248" s="2"/>
    </row>
    <row r="249" customFormat="false" ht="15" hidden="false" customHeight="false" outlineLevel="0" collapsed="false">
      <c r="L249" s="2"/>
      <c r="M249" s="2"/>
      <c r="N249" s="2"/>
      <c r="O249" s="2"/>
    </row>
    <row r="250" customFormat="false" ht="15" hidden="false" customHeight="false" outlineLevel="0" collapsed="false">
      <c r="L250" s="2"/>
      <c r="M250" s="2"/>
      <c r="N250" s="2"/>
      <c r="O250" s="2"/>
    </row>
    <row r="251" customFormat="false" ht="15" hidden="false" customHeight="false" outlineLevel="0" collapsed="false">
      <c r="L251" s="2"/>
      <c r="M251" s="2"/>
      <c r="N251" s="2"/>
      <c r="O251" s="2"/>
    </row>
    <row r="252" customFormat="false" ht="15" hidden="false" customHeight="false" outlineLevel="0" collapsed="false">
      <c r="L252" s="2"/>
      <c r="M252" s="2"/>
      <c r="N252" s="2"/>
      <c r="O252" s="2"/>
    </row>
    <row r="253" customFormat="false" ht="15" hidden="false" customHeight="false" outlineLevel="0" collapsed="false">
      <c r="L253" s="2"/>
      <c r="M253" s="2"/>
      <c r="N253" s="2"/>
      <c r="O253" s="2"/>
    </row>
    <row r="254" customFormat="false" ht="15" hidden="false" customHeight="false" outlineLevel="0" collapsed="false">
      <c r="L254" s="2"/>
      <c r="M254" s="2"/>
      <c r="N254" s="2"/>
      <c r="O254" s="2"/>
    </row>
    <row r="255" customFormat="false" ht="15" hidden="false" customHeight="false" outlineLevel="0" collapsed="false">
      <c r="L255" s="2"/>
      <c r="M255" s="2"/>
      <c r="N255" s="2"/>
      <c r="O255" s="2"/>
    </row>
    <row r="256" customFormat="false" ht="15" hidden="false" customHeight="false" outlineLevel="0" collapsed="false">
      <c r="L256" s="2"/>
      <c r="M256" s="2"/>
      <c r="N256" s="2"/>
      <c r="O256" s="2"/>
    </row>
    <row r="257" customFormat="false" ht="15" hidden="false" customHeight="false" outlineLevel="0" collapsed="false">
      <c r="L257" s="2"/>
      <c r="M257" s="2"/>
      <c r="N257" s="2"/>
      <c r="O257" s="2"/>
    </row>
    <row r="258" customFormat="false" ht="15" hidden="false" customHeight="false" outlineLevel="0" collapsed="false">
      <c r="L258" s="2"/>
      <c r="M258" s="2"/>
      <c r="N258" s="2"/>
      <c r="O258" s="2"/>
    </row>
    <row r="259" customFormat="false" ht="15" hidden="false" customHeight="false" outlineLevel="0" collapsed="false">
      <c r="L259" s="2"/>
      <c r="M259" s="2"/>
      <c r="N259" s="2"/>
      <c r="O259" s="2"/>
    </row>
    <row r="260" customFormat="false" ht="15" hidden="false" customHeight="false" outlineLevel="0" collapsed="false">
      <c r="L260" s="2"/>
      <c r="M260" s="2"/>
      <c r="N260" s="2"/>
      <c r="O260" s="2"/>
    </row>
    <row r="261" customFormat="false" ht="15" hidden="false" customHeight="false" outlineLevel="0" collapsed="false">
      <c r="L261" s="2"/>
      <c r="M261" s="2"/>
      <c r="N261" s="2"/>
      <c r="O261" s="2"/>
    </row>
    <row r="262" customFormat="false" ht="15" hidden="false" customHeight="false" outlineLevel="0" collapsed="false">
      <c r="L262" s="2"/>
      <c r="M262" s="2"/>
      <c r="N262" s="2"/>
      <c r="O262" s="2"/>
    </row>
    <row r="263" customFormat="false" ht="15" hidden="false" customHeight="false" outlineLevel="0" collapsed="false">
      <c r="L263" s="2"/>
      <c r="M263" s="2"/>
      <c r="N263" s="2"/>
      <c r="O263" s="2"/>
    </row>
    <row r="264" customFormat="false" ht="15" hidden="false" customHeight="false" outlineLevel="0" collapsed="false">
      <c r="L264" s="2"/>
      <c r="M264" s="2"/>
      <c r="N264" s="2"/>
      <c r="O264" s="2"/>
    </row>
    <row r="265" customFormat="false" ht="80.25" hidden="false" customHeight="true" outlineLevel="0" collapsed="false">
      <c r="L265" s="2"/>
      <c r="M265" s="2"/>
      <c r="N265" s="2"/>
      <c r="O265" s="2"/>
    </row>
    <row r="266" customFormat="false" ht="84" hidden="false" customHeight="true" outlineLevel="0" collapsed="false">
      <c r="L266" s="2"/>
      <c r="M266" s="2"/>
      <c r="N266" s="2"/>
      <c r="O266" s="2"/>
    </row>
    <row r="267" customFormat="false" ht="60" hidden="false" customHeight="true" outlineLevel="0" collapsed="false">
      <c r="L267" s="2"/>
      <c r="M267" s="2"/>
      <c r="N267" s="2"/>
      <c r="O267" s="2"/>
    </row>
    <row r="268" customFormat="false" ht="15" hidden="false" customHeight="false" outlineLevel="0" collapsed="false">
      <c r="L268" s="2"/>
      <c r="M268" s="2"/>
      <c r="N268" s="2"/>
      <c r="O268" s="2"/>
    </row>
    <row r="269" customFormat="false" ht="15" hidden="false" customHeight="false" outlineLevel="0" collapsed="false">
      <c r="L269" s="2"/>
      <c r="M269" s="2"/>
      <c r="N269" s="2"/>
      <c r="O269" s="2"/>
    </row>
    <row r="270" customFormat="false" ht="15" hidden="false" customHeight="false" outlineLevel="0" collapsed="false">
      <c r="L270" s="2"/>
      <c r="M270" s="2"/>
      <c r="N270" s="2"/>
      <c r="O270" s="2"/>
    </row>
    <row r="271" customFormat="false" ht="15" hidden="false" customHeight="false" outlineLevel="0" collapsed="false">
      <c r="L271" s="2"/>
      <c r="M271" s="2"/>
      <c r="N271" s="2"/>
      <c r="O271" s="2"/>
    </row>
    <row r="272" customFormat="false" ht="15" hidden="false" customHeight="false" outlineLevel="0" collapsed="false">
      <c r="L272" s="2"/>
      <c r="M272" s="2"/>
      <c r="N272" s="2"/>
      <c r="O272" s="2"/>
    </row>
    <row r="273" customFormat="false" ht="15" hidden="false" customHeight="false" outlineLevel="0" collapsed="false">
      <c r="L273" s="2"/>
      <c r="M273" s="2"/>
      <c r="N273" s="2"/>
      <c r="O273" s="2"/>
    </row>
    <row r="274" customFormat="false" ht="15" hidden="false" customHeight="false" outlineLevel="0" collapsed="false">
      <c r="L274" s="2"/>
      <c r="M274" s="2"/>
      <c r="N274" s="2"/>
      <c r="O274" s="2"/>
    </row>
    <row r="275" customFormat="false" ht="15" hidden="false" customHeight="false" outlineLevel="0" collapsed="false">
      <c r="L275" s="2"/>
      <c r="M275" s="2"/>
      <c r="N275" s="2"/>
      <c r="O275" s="2"/>
    </row>
    <row r="276" customFormat="false" ht="15" hidden="false" customHeight="false" outlineLevel="0" collapsed="false">
      <c r="L276" s="2"/>
      <c r="M276" s="2"/>
      <c r="N276" s="2"/>
      <c r="O276" s="2"/>
    </row>
    <row r="277" customFormat="false" ht="15" hidden="false" customHeight="false" outlineLevel="0" collapsed="false">
      <c r="L277" s="2"/>
      <c r="M277" s="2"/>
      <c r="N277" s="2"/>
      <c r="O277" s="2"/>
    </row>
    <row r="278" customFormat="false" ht="15" hidden="false" customHeight="false" outlineLevel="0" collapsed="false">
      <c r="L278" s="2"/>
      <c r="M278" s="2"/>
      <c r="N278" s="2"/>
      <c r="O278" s="2"/>
    </row>
    <row r="279" customFormat="false" ht="15" hidden="false" customHeight="false" outlineLevel="0" collapsed="false">
      <c r="L279" s="2"/>
      <c r="M279" s="2"/>
      <c r="N279" s="2"/>
      <c r="O279" s="2"/>
    </row>
    <row r="280" customFormat="false" ht="15" hidden="false" customHeight="false" outlineLevel="0" collapsed="false">
      <c r="L280" s="2"/>
      <c r="M280" s="2"/>
      <c r="N280" s="2"/>
      <c r="O280" s="2"/>
    </row>
    <row r="281" customFormat="false" ht="15" hidden="false" customHeight="false" outlineLevel="0" collapsed="false">
      <c r="L281" s="2"/>
      <c r="M281" s="2"/>
      <c r="N281" s="2"/>
      <c r="O281" s="2"/>
    </row>
    <row r="282" customFormat="false" ht="15" hidden="false" customHeight="false" outlineLevel="0" collapsed="false">
      <c r="L282" s="2"/>
      <c r="M282" s="2"/>
      <c r="N282" s="2"/>
      <c r="O282" s="2"/>
    </row>
    <row r="283" customFormat="false" ht="15" hidden="false" customHeight="false" outlineLevel="0" collapsed="false">
      <c r="L283" s="2"/>
      <c r="M283" s="2"/>
      <c r="N283" s="2"/>
      <c r="O283" s="2"/>
    </row>
    <row r="284" customFormat="false" ht="15" hidden="false" customHeight="false" outlineLevel="0" collapsed="false">
      <c r="L284" s="2"/>
      <c r="M284" s="2"/>
      <c r="N284" s="2"/>
      <c r="O284" s="2"/>
    </row>
    <row r="285" customFormat="false" ht="15" hidden="false" customHeight="false" outlineLevel="0" collapsed="false">
      <c r="L285" s="2"/>
      <c r="M285" s="2"/>
      <c r="N285" s="2"/>
      <c r="O285" s="2"/>
    </row>
    <row r="286" customFormat="false" ht="15" hidden="false" customHeight="false" outlineLevel="0" collapsed="false">
      <c r="L286" s="2"/>
      <c r="M286" s="2"/>
      <c r="N286" s="2"/>
      <c r="O286" s="2"/>
    </row>
    <row r="287" customFormat="false" ht="15" hidden="false" customHeight="false" outlineLevel="0" collapsed="false">
      <c r="L287" s="2"/>
      <c r="M287" s="2"/>
      <c r="N287" s="2"/>
      <c r="O287" s="2"/>
    </row>
    <row r="288" customFormat="false" ht="15" hidden="false" customHeight="false" outlineLevel="0" collapsed="false">
      <c r="L288" s="2"/>
      <c r="M288" s="2"/>
      <c r="N288" s="2"/>
      <c r="O288" s="2"/>
    </row>
    <row r="289" customFormat="false" ht="15" hidden="false" customHeight="false" outlineLevel="0" collapsed="false">
      <c r="L289" s="2"/>
      <c r="M289" s="2"/>
      <c r="N289" s="2"/>
      <c r="O289" s="2"/>
    </row>
    <row r="290" customFormat="false" ht="15" hidden="false" customHeight="false" outlineLevel="0" collapsed="false">
      <c r="L290" s="2"/>
      <c r="M290" s="2"/>
      <c r="N290" s="2"/>
      <c r="O290" s="2"/>
    </row>
    <row r="291" customFormat="false" ht="15" hidden="false" customHeight="false" outlineLevel="0" collapsed="false">
      <c r="K291" s="2"/>
      <c r="L291" s="2"/>
      <c r="M291" s="2"/>
      <c r="N291" s="2"/>
      <c r="O291" s="2"/>
    </row>
    <row r="292" customFormat="false" ht="15" hidden="false" customHeight="false" outlineLevel="0" collapsed="false">
      <c r="K292" s="2"/>
      <c r="L292" s="2"/>
      <c r="M292" s="2"/>
      <c r="N292" s="2"/>
      <c r="O292" s="2"/>
    </row>
    <row r="293" customFormat="false" ht="15" hidden="false" customHeight="false" outlineLevel="0" collapsed="false">
      <c r="K293" s="2"/>
      <c r="L293" s="2"/>
      <c r="M293" s="2"/>
      <c r="N293" s="2"/>
      <c r="O293" s="2"/>
    </row>
    <row r="294" customFormat="false" ht="15" hidden="false" customHeight="false" outlineLevel="0" collapsed="false">
      <c r="K294" s="2"/>
      <c r="L294" s="2"/>
      <c r="M294" s="2"/>
      <c r="N294" s="2"/>
      <c r="O294" s="2"/>
    </row>
    <row r="295" customFormat="false" ht="15" hidden="false" customHeight="false" outlineLevel="0" collapsed="false">
      <c r="K295" s="2"/>
      <c r="L295" s="2"/>
      <c r="M295" s="2"/>
      <c r="N295" s="2"/>
      <c r="O295" s="2"/>
    </row>
    <row r="296" customFormat="false" ht="15" hidden="false" customHeight="false" outlineLevel="0" collapsed="false">
      <c r="K296" s="2"/>
      <c r="L296" s="2"/>
      <c r="M296" s="2"/>
      <c r="N296" s="2"/>
      <c r="O296" s="2"/>
    </row>
    <row r="297" customFormat="false" ht="15" hidden="false" customHeight="false" outlineLevel="0" collapsed="false">
      <c r="K297" s="2"/>
      <c r="L297" s="2"/>
      <c r="M297" s="2"/>
      <c r="N297" s="2"/>
      <c r="O297" s="2"/>
    </row>
    <row r="298" customFormat="false" ht="15" hidden="false" customHeight="false" outlineLevel="0" collapsed="false">
      <c r="K298" s="2"/>
      <c r="L298" s="2"/>
      <c r="M298" s="2"/>
      <c r="N298" s="2"/>
      <c r="O298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8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6:J16"/>
    <mergeCell ref="A19:H19"/>
    <mergeCell ref="A20:J20"/>
    <mergeCell ref="A21:J21"/>
    <mergeCell ref="A27:J27"/>
    <mergeCell ref="A33:J33"/>
    <mergeCell ref="A35:H35"/>
    <mergeCell ref="A37:J37"/>
    <mergeCell ref="A40:H40"/>
    <mergeCell ref="A42:J42"/>
    <mergeCell ref="A44:H44"/>
    <mergeCell ref="A45:J45"/>
    <mergeCell ref="A46:J46"/>
    <mergeCell ref="A51:J51"/>
    <mergeCell ref="A55:J55"/>
    <mergeCell ref="A62:H62"/>
    <mergeCell ref="A63:J63"/>
    <mergeCell ref="A68:H68"/>
    <mergeCell ref="A69:J69"/>
    <mergeCell ref="A77:H77"/>
    <mergeCell ref="A78:J78"/>
    <mergeCell ref="A86:H86"/>
    <mergeCell ref="A87:J87"/>
    <mergeCell ref="A97:H97"/>
    <mergeCell ref="A98:J98"/>
    <mergeCell ref="A130:H130"/>
    <mergeCell ref="A131:J131"/>
    <mergeCell ref="A174:H174"/>
    <mergeCell ref="A175:J175"/>
    <mergeCell ref="A177:H177"/>
    <mergeCell ref="A178:J178"/>
    <mergeCell ref="A187:H187"/>
    <mergeCell ref="A188:J188"/>
    <mergeCell ref="A192:H192"/>
    <mergeCell ref="A193:I193"/>
    <mergeCell ref="H194:I194"/>
    <mergeCell ref="H195:I195"/>
    <mergeCell ref="A197:J197"/>
  </mergeCells>
  <conditionalFormatting sqref="E163 E165 E167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1" activeCellId="1" sqref="A188:J201 L11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30.15"/>
    <col collapsed="false" customWidth="true" hidden="false" outlineLevel="0" max="3" min="3" style="0" width="9.29"/>
    <col collapsed="false" customWidth="true" hidden="false" outlineLevel="0" max="4" min="4" style="0" width="13.06"/>
    <col collapsed="false" customWidth="true" hidden="false" outlineLevel="0" max="5" min="5" style="0" width="8.61"/>
    <col collapsed="false" customWidth="true" hidden="false" outlineLevel="0" max="6" min="6" style="0" width="12.83"/>
    <col collapsed="false" customWidth="true" hidden="false" outlineLevel="0" max="7" min="7" style="0" width="8.89"/>
    <col collapsed="false" customWidth="true" hidden="false" outlineLevel="0" max="8" min="8" style="0" width="12.1"/>
    <col collapsed="false" customWidth="true" hidden="false" outlineLevel="0" max="9" min="9" style="0" width="8.06"/>
    <col collapsed="false" customWidth="true" hidden="false" outlineLevel="0" max="10" min="10" style="0" width="12.37"/>
    <col collapsed="false" customWidth="true" hidden="false" outlineLevel="0" max="1014" min="11" style="0" width="8.67"/>
    <col collapsed="false" customWidth="false" hidden="false" outlineLevel="0" max="1025" min="1015" style="0" width="11.52"/>
  </cols>
  <sheetData>
    <row r="1" customFormat="false" ht="13.8" hidden="false" customHeight="false" outlineLevel="0" collapsed="false">
      <c r="A1" s="52"/>
      <c r="B1" s="52"/>
      <c r="C1" s="52"/>
      <c r="D1" s="52"/>
      <c r="E1" s="52"/>
      <c r="F1" s="52"/>
      <c r="G1" s="52"/>
      <c r="H1" s="52"/>
      <c r="I1" s="52"/>
      <c r="J1" s="52"/>
    </row>
    <row r="2" customFormat="false" ht="13.8" hidden="false" customHeight="false" outlineLevel="0" collapsed="false">
      <c r="A2" s="52"/>
      <c r="B2" s="52"/>
      <c r="C2" s="52"/>
      <c r="D2" s="52"/>
      <c r="E2" s="52"/>
      <c r="F2" s="52"/>
      <c r="G2" s="52"/>
      <c r="H2" s="52"/>
      <c r="I2" s="52"/>
      <c r="J2" s="52"/>
    </row>
    <row r="3" customFormat="false" ht="13.8" hidden="false" customHeight="false" outlineLevel="0" collapsed="false">
      <c r="A3" s="52"/>
      <c r="B3" s="52"/>
      <c r="C3" s="52"/>
      <c r="D3" s="52"/>
      <c r="E3" s="52"/>
      <c r="F3" s="52"/>
      <c r="G3" s="52"/>
      <c r="H3" s="52"/>
      <c r="I3" s="52"/>
      <c r="J3" s="52"/>
    </row>
    <row r="4" customFormat="false" ht="13.8" hidden="false" customHeight="false" outlineLevel="0" collapsed="false">
      <c r="A4" s="52"/>
      <c r="B4" s="52"/>
      <c r="C4" s="52"/>
      <c r="D4" s="52"/>
      <c r="E4" s="52"/>
      <c r="F4" s="52"/>
      <c r="G4" s="52"/>
      <c r="H4" s="52"/>
      <c r="I4" s="52"/>
      <c r="J4" s="52"/>
    </row>
    <row r="5" customFormat="false" ht="13.8" hidden="false" customHeight="false" outlineLevel="0" collapsed="false">
      <c r="A5" s="52"/>
      <c r="B5" s="52"/>
      <c r="C5" s="52"/>
      <c r="D5" s="52"/>
      <c r="E5" s="52"/>
      <c r="F5" s="52"/>
      <c r="G5" s="52"/>
      <c r="H5" s="52"/>
      <c r="I5" s="52"/>
      <c r="J5" s="52"/>
    </row>
    <row r="6" customFormat="false" ht="13.8" hidden="false" customHeight="false" outlineLevel="0" collapsed="false">
      <c r="A6" s="53" t="s">
        <v>364</v>
      </c>
      <c r="B6" s="53"/>
      <c r="C6" s="53"/>
      <c r="D6" s="53"/>
      <c r="E6" s="53"/>
      <c r="F6" s="53"/>
      <c r="G6" s="53"/>
      <c r="H6" s="53"/>
      <c r="I6" s="53"/>
      <c r="J6" s="53"/>
    </row>
    <row r="7" customFormat="false" ht="13.8" hidden="false" customHeight="false" outlineLevel="0" collapsed="false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</row>
    <row r="8" customFormat="false" ht="13.8" hidden="false" customHeight="false" outlineLevel="0" collapsed="false">
      <c r="A8" s="54" t="s">
        <v>365</v>
      </c>
      <c r="B8" s="54"/>
      <c r="C8" s="54"/>
      <c r="D8" s="54"/>
      <c r="E8" s="54"/>
      <c r="F8" s="54"/>
      <c r="G8" s="54"/>
      <c r="H8" s="54"/>
      <c r="I8" s="54"/>
      <c r="J8" s="54"/>
    </row>
    <row r="9" customFormat="false" ht="13.8" hidden="false" customHeight="false" outlineLevel="0" collapsed="false">
      <c r="A9" s="55" t="s">
        <v>366</v>
      </c>
      <c r="B9" s="55"/>
      <c r="C9" s="55"/>
      <c r="D9" s="55"/>
      <c r="E9" s="55"/>
      <c r="F9" s="55"/>
      <c r="G9" s="55"/>
      <c r="H9" s="55"/>
      <c r="I9" s="55"/>
      <c r="J9" s="55"/>
    </row>
    <row r="10" customFormat="false" ht="13.8" hidden="false" customHeight="false" outlineLevel="0" collapsed="false">
      <c r="A10" s="56" t="s">
        <v>367</v>
      </c>
      <c r="B10" s="56"/>
      <c r="C10" s="56" t="s">
        <v>368</v>
      </c>
      <c r="D10" s="56" t="s">
        <v>369</v>
      </c>
      <c r="E10" s="56" t="s">
        <v>368</v>
      </c>
      <c r="F10" s="56" t="s">
        <v>370</v>
      </c>
      <c r="G10" s="56" t="s">
        <v>368</v>
      </c>
      <c r="H10" s="56" t="s">
        <v>371</v>
      </c>
      <c r="I10" s="56" t="s">
        <v>368</v>
      </c>
      <c r="J10" s="56" t="s">
        <v>372</v>
      </c>
    </row>
    <row r="11" customFormat="false" ht="13.8" hidden="false" customHeight="false" outlineLevel="0" collapsed="false">
      <c r="A11" s="55" t="s">
        <v>373</v>
      </c>
      <c r="B11" s="55"/>
      <c r="C11" s="55"/>
      <c r="D11" s="55"/>
      <c r="E11" s="55"/>
      <c r="F11" s="55"/>
      <c r="G11" s="55"/>
      <c r="H11" s="55"/>
      <c r="I11" s="55"/>
      <c r="J11" s="55"/>
    </row>
    <row r="12" customFormat="false" ht="13.8" hidden="false" customHeight="false" outlineLevel="0" collapsed="false">
      <c r="A12" s="57" t="str">
        <f aca="false">Orçamento!A16</f>
        <v>1.0 SERVIÇOS INICIAIS</v>
      </c>
      <c r="B12" s="57"/>
      <c r="C12" s="58" t="n">
        <f aca="false">(D12/D26)*100</f>
        <v>1.16674851567699</v>
      </c>
      <c r="D12" s="59" t="n">
        <f aca="false">Orçamento!J19</f>
        <v>9816.7923</v>
      </c>
      <c r="E12" s="60" t="n">
        <v>1</v>
      </c>
      <c r="F12" s="59" t="n">
        <f aca="false">D12*E12</f>
        <v>9816.7923</v>
      </c>
      <c r="G12" s="61"/>
      <c r="H12" s="62"/>
      <c r="I12" s="61"/>
      <c r="J12" s="62"/>
    </row>
    <row r="13" customFormat="false" ht="13.8" hidden="false" customHeight="false" outlineLevel="0" collapsed="false">
      <c r="A13" s="57" t="str">
        <f aca="false">Orçamento!A20</f>
        <v>2.0 FUNDAÇÕES</v>
      </c>
      <c r="B13" s="57"/>
      <c r="C13" s="58" t="n">
        <f aca="false">(D13/D26)*100</f>
        <v>7.74716034830204</v>
      </c>
      <c r="D13" s="62" t="n">
        <f aca="false">Orçamento!J35</f>
        <v>65183.0819</v>
      </c>
      <c r="E13" s="60" t="n">
        <v>1</v>
      </c>
      <c r="F13" s="59" t="n">
        <f aca="false">D13*E13</f>
        <v>65183.0819</v>
      </c>
      <c r="G13" s="60"/>
      <c r="H13" s="62"/>
      <c r="I13" s="63"/>
      <c r="J13" s="62"/>
    </row>
    <row r="14" customFormat="false" ht="13.8" hidden="false" customHeight="false" outlineLevel="0" collapsed="false">
      <c r="A14" s="57" t="str">
        <f aca="false">Orçamento!A37</f>
        <v>3.0 ESTRUTURAS PRÉ-MOLDADAS</v>
      </c>
      <c r="B14" s="57"/>
      <c r="C14" s="58" t="n">
        <f aca="false">(D14/D26)*100</f>
        <v>19.2235953845364</v>
      </c>
      <c r="D14" s="62" t="n">
        <f aca="false">Orçamento!J40</f>
        <v>161743.5468</v>
      </c>
      <c r="E14" s="60"/>
      <c r="F14" s="59"/>
      <c r="G14" s="60" t="n">
        <v>1</v>
      </c>
      <c r="H14" s="62" t="n">
        <f aca="false">D14*G14</f>
        <v>161743.5468</v>
      </c>
      <c r="I14" s="60"/>
      <c r="J14" s="62"/>
    </row>
    <row r="15" customFormat="false" ht="13.8" hidden="false" customHeight="false" outlineLevel="0" collapsed="false">
      <c r="A15" s="57" t="str">
        <f aca="false">Orçamento!A42</f>
        <v>4.0 IMPERMEABILIZAÇÃO</v>
      </c>
      <c r="B15" s="57"/>
      <c r="C15" s="58" t="n">
        <f aca="false">(D15/D26)*100</f>
        <v>1.04006094229836</v>
      </c>
      <c r="D15" s="64" t="n">
        <f aca="false">Orçamento!J43</f>
        <v>8750.868</v>
      </c>
      <c r="E15" s="60" t="n">
        <v>1</v>
      </c>
      <c r="F15" s="59" t="n">
        <f aca="false">D15*E15</f>
        <v>8750.868</v>
      </c>
      <c r="G15" s="60"/>
      <c r="H15" s="62"/>
      <c r="I15" s="63"/>
      <c r="J15" s="62"/>
    </row>
    <row r="16" customFormat="false" ht="13.8" hidden="false" customHeight="false" outlineLevel="0" collapsed="false">
      <c r="A16" s="57" t="str">
        <f aca="false">Orçamento!A45</f>
        <v>5.0 ESTRUTURAS DE CONCRETO ARMADO</v>
      </c>
      <c r="B16" s="57"/>
      <c r="C16" s="58" t="n">
        <f aca="false">(D16/D26)*100</f>
        <v>5.51986896942031</v>
      </c>
      <c r="D16" s="62" t="n">
        <f aca="false">Orçamento!J62</f>
        <v>46443.09075</v>
      </c>
      <c r="E16" s="60"/>
      <c r="F16" s="59"/>
      <c r="G16" s="60" t="n">
        <v>1</v>
      </c>
      <c r="H16" s="62" t="n">
        <f aca="false">D16*G16</f>
        <v>46443.09075</v>
      </c>
      <c r="I16" s="60"/>
      <c r="J16" s="62"/>
    </row>
    <row r="17" customFormat="false" ht="15" hidden="false" customHeight="true" outlineLevel="0" collapsed="false">
      <c r="A17" s="57" t="str">
        <f aca="false">Orçamento!A63</f>
        <v>6.0 COBERTURA</v>
      </c>
      <c r="B17" s="57"/>
      <c r="C17" s="58" t="n">
        <f aca="false">(D17/D26)*100</f>
        <v>21.2612737278522</v>
      </c>
      <c r="D17" s="62" t="n">
        <f aca="false">Orçamento!J68</f>
        <v>178888.1712</v>
      </c>
      <c r="E17" s="65"/>
      <c r="F17" s="59"/>
      <c r="G17" s="60" t="n">
        <v>1</v>
      </c>
      <c r="H17" s="62" t="n">
        <f aca="false">D17*G17</f>
        <v>178888.1712</v>
      </c>
      <c r="I17" s="60"/>
      <c r="J17" s="62"/>
    </row>
    <row r="18" customFormat="false" ht="13.8" hidden="false" customHeight="false" outlineLevel="0" collapsed="false">
      <c r="A18" s="57" t="str">
        <f aca="false">Orçamento!A69</f>
        <v>7.0 PAREDES</v>
      </c>
      <c r="B18" s="57"/>
      <c r="C18" s="58" t="n">
        <f aca="false">(D18/D26)*100</f>
        <v>7.30292421070208</v>
      </c>
      <c r="D18" s="62" t="n">
        <f aca="false">Orçamento!J77</f>
        <v>61445.3665</v>
      </c>
      <c r="E18" s="65"/>
      <c r="F18" s="59"/>
      <c r="G18" s="60" t="n">
        <v>1</v>
      </c>
      <c r="H18" s="62" t="n">
        <f aca="false">D18*G18</f>
        <v>61445.3665</v>
      </c>
      <c r="I18" s="60"/>
      <c r="J18" s="62"/>
    </row>
    <row r="19" customFormat="false" ht="13.8" hidden="false" customHeight="false" outlineLevel="0" collapsed="false">
      <c r="A19" s="57" t="str">
        <f aca="false">Orçamento!A78</f>
        <v>8.0 REVESTIMENTOS BANHEIROS</v>
      </c>
      <c r="B19" s="57"/>
      <c r="C19" s="58" t="n">
        <f aca="false">(D19/D26)*100</f>
        <v>2.30393186664913</v>
      </c>
      <c r="D19" s="62" t="n">
        <f aca="false">Orçamento!J86</f>
        <v>19384.829125</v>
      </c>
      <c r="E19" s="65"/>
      <c r="F19" s="59"/>
      <c r="G19" s="60"/>
      <c r="H19" s="62"/>
      <c r="I19" s="60" t="n">
        <v>1</v>
      </c>
      <c r="J19" s="62" t="n">
        <f aca="false">D19*I19</f>
        <v>19384.829125</v>
      </c>
    </row>
    <row r="20" customFormat="false" ht="13.8" hidden="false" customHeight="false" outlineLevel="0" collapsed="false">
      <c r="A20" s="57" t="str">
        <f aca="false">Orçamento!A87</f>
        <v>9.0 PISO</v>
      </c>
      <c r="B20" s="57"/>
      <c r="C20" s="58" t="n">
        <f aca="false">(D20/D26)*100</f>
        <v>18.5633421409561</v>
      </c>
      <c r="D20" s="62" t="n">
        <f aca="false">Orçamento!J97</f>
        <v>156188.306</v>
      </c>
      <c r="E20" s="65"/>
      <c r="F20" s="59"/>
      <c r="G20" s="60"/>
      <c r="H20" s="62"/>
      <c r="I20" s="60" t="n">
        <v>1</v>
      </c>
      <c r="J20" s="62" t="n">
        <f aca="false">D20*I20</f>
        <v>156188.306</v>
      </c>
    </row>
    <row r="21" customFormat="false" ht="13.8" hidden="false" customHeight="false" outlineLevel="0" collapsed="false">
      <c r="A21" s="57" t="str">
        <f aca="false">Orçamento!A98</f>
        <v>10.0 INSTALAÇÕES HIDROSSANITÁRIAS</v>
      </c>
      <c r="B21" s="57"/>
      <c r="C21" s="58" t="n">
        <f aca="false">(D21/D26)*100</f>
        <v>6.10585478111738</v>
      </c>
      <c r="D21" s="62" t="n">
        <f aca="false">Orçamento!J130</f>
        <v>51373.46</v>
      </c>
      <c r="E21" s="60" t="n">
        <v>0.5</v>
      </c>
      <c r="F21" s="59" t="n">
        <f aca="false">D21*E21</f>
        <v>25686.73</v>
      </c>
      <c r="G21" s="60" t="n">
        <v>0.5</v>
      </c>
      <c r="H21" s="62" t="n">
        <f aca="false">D21*G21</f>
        <v>25686.73</v>
      </c>
      <c r="I21" s="63"/>
      <c r="J21" s="62"/>
    </row>
    <row r="22" customFormat="false" ht="13.8" hidden="false" customHeight="false" outlineLevel="0" collapsed="false">
      <c r="A22" s="57" t="str">
        <f aca="false">Orçamento!A131</f>
        <v>11.0 INSTALAÇÕES ELÉTRICAS</v>
      </c>
      <c r="B22" s="57"/>
      <c r="C22" s="58" t="n">
        <f aca="false">(D22/D26)*100</f>
        <v>4.07433232227722</v>
      </c>
      <c r="D22" s="62" t="n">
        <f aca="false">Orçamento!J174</f>
        <v>34280.63</v>
      </c>
      <c r="E22" s="65"/>
      <c r="F22" s="59"/>
      <c r="G22" s="60"/>
      <c r="H22" s="62"/>
      <c r="I22" s="60" t="n">
        <v>1</v>
      </c>
      <c r="J22" s="62" t="n">
        <f aca="false">D22*I22</f>
        <v>34280.63</v>
      </c>
    </row>
    <row r="23" customFormat="false" ht="13.8" hidden="false" customHeight="false" outlineLevel="0" collapsed="false">
      <c r="A23" s="57" t="str">
        <f aca="false">Orçamento!A175</f>
        <v>12.0 PINTURA</v>
      </c>
      <c r="B23" s="57"/>
      <c r="C23" s="58" t="n">
        <f aca="false">(D23/D26)*100</f>
        <v>1.38578195085366</v>
      </c>
      <c r="D23" s="62" t="n">
        <f aca="false">Orçamento!J177</f>
        <v>11659.6965</v>
      </c>
      <c r="E23" s="65"/>
      <c r="F23" s="59"/>
      <c r="G23" s="60"/>
      <c r="H23" s="62"/>
      <c r="I23" s="60" t="n">
        <v>1</v>
      </c>
      <c r="J23" s="62" t="n">
        <f aca="false">D23*I23</f>
        <v>11659.6965</v>
      </c>
    </row>
    <row r="24" customFormat="false" ht="13.8" hidden="false" customHeight="false" outlineLevel="0" collapsed="false">
      <c r="A24" s="57" t="str">
        <f aca="false">Orçamento!A178</f>
        <v>13.0 ESQUADRIAS</v>
      </c>
      <c r="B24" s="57"/>
      <c r="C24" s="58" t="n">
        <f aca="false">(D24/D26)*100</f>
        <v>3.69006409608175</v>
      </c>
      <c r="D24" s="62" t="n">
        <f aca="false">Orçamento!J187</f>
        <v>31047.4728</v>
      </c>
      <c r="E24" s="65"/>
      <c r="F24" s="59"/>
      <c r="G24" s="60"/>
      <c r="H24" s="62"/>
      <c r="I24" s="60" t="n">
        <v>1</v>
      </c>
      <c r="J24" s="62" t="n">
        <f aca="false">D24*I24</f>
        <v>31047.4728</v>
      </c>
    </row>
    <row r="25" customFormat="false" ht="13.8" hidden="false" customHeight="false" outlineLevel="0" collapsed="false">
      <c r="A25" s="57" t="str">
        <f aca="false">Orçamento!A188</f>
        <v>14.0 SERVIÇOS FINAIS</v>
      </c>
      <c r="B25" s="57"/>
      <c r="C25" s="58" t="n">
        <f aca="false">(D25/D26)*100</f>
        <v>0.61506074327644</v>
      </c>
      <c r="D25" s="62" t="n">
        <f aca="false">Orçamento!J192</f>
        <v>5175</v>
      </c>
      <c r="E25" s="65"/>
      <c r="F25" s="59"/>
      <c r="G25" s="60"/>
      <c r="H25" s="62"/>
      <c r="I25" s="60" t="n">
        <v>1</v>
      </c>
      <c r="J25" s="62" t="n">
        <f aca="false">D25*I25</f>
        <v>5175</v>
      </c>
    </row>
    <row r="26" customFormat="false" ht="13.8" hidden="false" customHeight="false" outlineLevel="0" collapsed="false">
      <c r="A26" s="53" t="s">
        <v>27</v>
      </c>
      <c r="B26" s="53"/>
      <c r="C26" s="60" t="n">
        <v>1</v>
      </c>
      <c r="D26" s="64" t="n">
        <f aca="false">SUM(D12:D25)</f>
        <v>841380.311875</v>
      </c>
      <c r="E26" s="60" t="n">
        <f aca="false">((F26*100)/D26)%</f>
        <v>0.130068971968361</v>
      </c>
      <c r="F26" s="59" t="n">
        <f aca="false">SUM(F12:F25)</f>
        <v>109437.4722</v>
      </c>
      <c r="G26" s="60" t="n">
        <f aca="false">((H26*100)/D26)%</f>
        <v>0.563605896830696</v>
      </c>
      <c r="H26" s="62" t="n">
        <f aca="false">SUM(H12:H25)</f>
        <v>474206.90525</v>
      </c>
      <c r="I26" s="60" t="n">
        <f aca="false">((J26*100)/D26)%</f>
        <v>0.306325131200943</v>
      </c>
      <c r="J26" s="62" t="n">
        <f aca="false">SUM(J12:J25)</f>
        <v>257735.934425</v>
      </c>
    </row>
    <row r="27" customFormat="false" ht="13.8" hidden="false" customHeight="false" outlineLevel="0" collapsed="false">
      <c r="A27" s="53" t="s">
        <v>374</v>
      </c>
      <c r="B27" s="53"/>
      <c r="C27" s="60" t="n">
        <v>1</v>
      </c>
      <c r="D27" s="65"/>
      <c r="E27" s="66" t="n">
        <f aca="false">E26</f>
        <v>0.130068971968361</v>
      </c>
      <c r="F27" s="59" t="n">
        <f aca="false">F26</f>
        <v>109437.4722</v>
      </c>
      <c r="G27" s="66" t="n">
        <f aca="false">G26+E26</f>
        <v>0.693674868799057</v>
      </c>
      <c r="H27" s="62" t="n">
        <f aca="false">H26+F26</f>
        <v>583644.37745</v>
      </c>
      <c r="I27" s="66" t="n">
        <f aca="false">G26+E26+I26</f>
        <v>1</v>
      </c>
      <c r="J27" s="62" t="n">
        <f aca="false">H26+F26+J26</f>
        <v>841380.311875</v>
      </c>
    </row>
    <row r="28" customFormat="false" ht="13.8" hidden="false" customHeight="false" outlineLevel="0" collapsed="false">
      <c r="A28" s="5"/>
      <c r="B28" s="5"/>
      <c r="C28" s="5"/>
      <c r="D28" s="5"/>
      <c r="E28" s="67"/>
      <c r="F28" s="67"/>
      <c r="G28" s="67"/>
      <c r="H28" s="67"/>
      <c r="I28" s="67"/>
      <c r="J28" s="67"/>
    </row>
    <row r="29" customFormat="false" ht="13.8" hidden="false" customHeight="true" outlineLevel="0" collapsed="false">
      <c r="A29" s="68" t="s">
        <v>358</v>
      </c>
      <c r="B29" s="68"/>
      <c r="C29" s="68"/>
      <c r="D29" s="68"/>
      <c r="E29" s="68"/>
      <c r="F29" s="68"/>
      <c r="G29" s="68"/>
      <c r="H29" s="68"/>
      <c r="I29" s="68"/>
      <c r="J29" s="68"/>
    </row>
    <row r="30" customFormat="false" ht="13.8" hidden="false" customHeight="false" outlineLevel="0" collapsed="false">
      <c r="A30" s="5"/>
      <c r="B30" s="69"/>
      <c r="C30" s="69"/>
      <c r="D30" s="5"/>
      <c r="E30" s="5"/>
      <c r="F30" s="69"/>
      <c r="G30" s="69"/>
      <c r="H30" s="69"/>
      <c r="I30" s="5"/>
      <c r="J30" s="5"/>
    </row>
    <row r="31" customFormat="false" ht="13.8" hidden="false" customHeight="false" outlineLevel="0" collapsed="false">
      <c r="A31" s="70"/>
      <c r="B31" s="70" t="s">
        <v>375</v>
      </c>
      <c r="C31" s="71"/>
      <c r="E31" s="71"/>
      <c r="F31" s="5"/>
      <c r="G31" s="70"/>
      <c r="H31" s="70" t="s">
        <v>376</v>
      </c>
      <c r="I31" s="71"/>
    </row>
    <row r="32" customFormat="false" ht="13.8" hidden="false" customHeight="false" outlineLevel="0" collapsed="false">
      <c r="A32" s="71"/>
      <c r="B32" s="71" t="s">
        <v>360</v>
      </c>
      <c r="C32" s="71"/>
      <c r="E32" s="71"/>
      <c r="F32" s="5"/>
      <c r="G32" s="71"/>
      <c r="H32" s="71" t="s">
        <v>361</v>
      </c>
      <c r="I32" s="71"/>
    </row>
    <row r="33" customFormat="false" ht="13.8" hidden="false" customHeight="false" outlineLevel="0" collapsed="false">
      <c r="A33" s="71"/>
      <c r="B33" s="71" t="s">
        <v>362</v>
      </c>
      <c r="C33" s="5"/>
      <c r="E33" s="5"/>
      <c r="F33" s="5"/>
      <c r="G33" s="71"/>
      <c r="H33" s="71" t="s">
        <v>363</v>
      </c>
      <c r="I33" s="5"/>
    </row>
  </sheetData>
  <mergeCells count="24">
    <mergeCell ref="A1:J5"/>
    <mergeCell ref="A6:J6"/>
    <mergeCell ref="A7:J7"/>
    <mergeCell ref="A8:J8"/>
    <mergeCell ref="A9:J9"/>
    <mergeCell ref="A10:B10"/>
    <mergeCell ref="A11:J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2022-04-01T11:04:53Z</cp:lastPrinted>
  <dcterms:modified xsi:type="dcterms:W3CDTF">2022-04-01T11:04:59Z</dcterms:modified>
  <cp:revision>356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