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4.jpeg" ContentType="image/jpeg"/>
  <Override PartName="/xl/media/image5.jpeg" ContentType="image/jpe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Orçamento" sheetId="1" state="visible" r:id="rId2"/>
    <sheet name="Cronograma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<sst xmlns="http://schemas.openxmlformats.org/spreadsheetml/2006/main" count="153" uniqueCount="108">
  <si>
    <t xml:space="preserve">ORÇAMENTO CORPO DE BOMBEIROS DE TRÊS PASSOS</t>
  </si>
  <si>
    <r>
      <rPr>
        <sz val="11"/>
        <rFont val="Times New Roman"/>
        <family val="1"/>
        <charset val="1"/>
      </rPr>
      <t xml:space="preserve">EMPREENDIMENTO:</t>
    </r>
    <r>
      <rPr>
        <b val="true"/>
        <sz val="11"/>
        <rFont val="Times New Roman"/>
        <family val="1"/>
        <charset val="1"/>
      </rPr>
      <t xml:space="preserve">  MURO DE ARRIMO E CERCAMENTO</t>
    </r>
  </si>
  <si>
    <t xml:space="preserve">PROPRIETÁRIO: CORPO DE BOMBEIROS DE TRÊS PASSOS</t>
  </si>
  <si>
    <t xml:space="preserve">ENDEREÇO: RUA MARIO TOTA, nº 463</t>
  </si>
  <si>
    <t xml:space="preserve">ÁREA TOTAL: 97,9 M²</t>
  </si>
  <si>
    <t xml:space="preserve">CUSTO TOTAL: </t>
  </si>
  <si>
    <t xml:space="preserve">SINAPI 09/2021</t>
  </si>
  <si>
    <t xml:space="preserve">ENCARGOS SOCIAIS SOBRE PREÇOS DA MÃO-DE-OBRA: 111,10%(HORA) 69,16%(MÊS)</t>
  </si>
  <si>
    <t xml:space="preserve">BDI 25%</t>
  </si>
  <si>
    <t xml:space="preserve">ENTORNO/PÁTIO</t>
  </si>
  <si>
    <t xml:space="preserve">Código SINAPI 09/2021</t>
  </si>
  <si>
    <t xml:space="preserve">Item</t>
  </si>
  <si>
    <t xml:space="preserve">Discriminações de Serviços</t>
  </si>
  <si>
    <t xml:space="preserve">Uni</t>
  </si>
  <si>
    <t xml:space="preserve">Quantidades (A)</t>
  </si>
  <si>
    <t xml:space="preserve">Custo Unitário (R$)</t>
  </si>
  <si>
    <t xml:space="preserve">Material (B)</t>
  </si>
  <si>
    <t xml:space="preserve">Mão de Obra (C)</t>
  </si>
  <si>
    <t xml:space="preserve">TOTAL (R$)    D = A x (B+C)</t>
  </si>
  <si>
    <t xml:space="preserve">1.0 MURO LATERAL</t>
  </si>
  <si>
    <t xml:space="preserve">1.1 FUNDAÇÃO</t>
  </si>
  <si>
    <t xml:space="preserve">1.1.1</t>
  </si>
  <si>
    <t xml:space="preserve">ESCAVAÇÃO MANUAL DE VALA PARA VIGA BALDRAME, SEM PREVISÃO DE FÔRMA </t>
  </si>
  <si>
    <t xml:space="preserve">m³</t>
  </si>
  <si>
    <t xml:space="preserve">1.1.2</t>
  </si>
  <si>
    <t xml:space="preserve">ESCAVAÇÃO MANUAL PARA  SAPATA, SEM PREVISÃO DE FÔRMA</t>
  </si>
  <si>
    <t xml:space="preserve">1.1.3</t>
  </si>
  <si>
    <t xml:space="preserve">LASTRO COM MATERIAL GRANULAR, APLICAÇÃO EM BLOCOS DE COROAMENTO, ESPESSURA DE *5 CM*.</t>
  </si>
  <si>
    <t xml:space="preserve">1.1.4</t>
  </si>
  <si>
    <t xml:space="preserve">ARMAÇÃO DE VIGA BALDRAME E SAPATA UTILIZANDO AÇO CA-50 DE 10 MM – MONTAGEM</t>
  </si>
  <si>
    <t xml:space="preserve">Kg</t>
  </si>
  <si>
    <t xml:space="preserve">1.1.5</t>
  </si>
  <si>
    <t xml:space="preserve">ARMAÇÃO DE VIGA BALDRAME  UTILIZANDO AÇO CA-60 DE 5 MM – MONTAGEM</t>
  </si>
  <si>
    <t xml:space="preserve">1.1.6</t>
  </si>
  <si>
    <t xml:space="preserve">CONCRETO FCK = 20MPA, TRAÇO 1:2,7:3 (CIMENTO/ AREIA MÉDIA/ BRITA 1) PREPARO MECÂNICO COM BETONEIRA 400 L (SAPATAS, VIGAS, RABICHO E PILARES)</t>
  </si>
  <si>
    <t xml:space="preserve">1.1.7</t>
  </si>
  <si>
    <t xml:space="preserve">LANÇAMENTO COM USO DE BALDES, ADENSAMENTO E ACABAMENTO DE CONCRETO EM ESTRUTURAS</t>
  </si>
  <si>
    <t xml:space="preserve">1.1.8</t>
  </si>
  <si>
    <t xml:space="preserve">IMPERMEABILIZAÇÃO DE SUPERFÍCIE COM EMULSÃO ASFÁLTICA, 2 DEMÃOS</t>
  </si>
  <si>
    <t xml:space="preserve">m²</t>
  </si>
  <si>
    <t xml:space="preserve">1.2 ESTRUTURA</t>
  </si>
  <si>
    <t xml:space="preserve">1.2.1</t>
  </si>
  <si>
    <t xml:space="preserve">ARMAÇÃO DE PILAR OU VIGA DE UMA ESTRUTURA CONVENCIONAL DE CONCRETO ARMADO EM UMA EDIFICAÇÃO TÉRREA OU SOBRADO UTILIZANDO AÇO CA-50 DE 10,0 M M – MONTAGEM</t>
  </si>
  <si>
    <t xml:space="preserve">1.2.2</t>
  </si>
  <si>
    <t xml:space="preserve">ARMAÇÃO DE ESTRIBO  DE UMA ESTRUTURA CONVENCIONAL DE CONCRETO ARMADO EM UMA EDIFICAÇÃO TÉRREA OU SOBRADO UTILIZANDO AÇO CA-60 DE 5,0 MM - MONTAGEM</t>
  </si>
  <si>
    <t xml:space="preserve">1.2.3</t>
  </si>
  <si>
    <t xml:space="preserve">ALVENARIA DE VEDAÇÃO DE BLOCOS CERÂMICOS MACIÇOS DE 5X10X20CM (ESPESSURA 20CM) E ARGAMASSA DE ASSENTAMENTO COM PREPARO EM BETONEIRA.</t>
  </si>
  <si>
    <t xml:space="preserve">1.2.4</t>
  </si>
  <si>
    <t xml:space="preserve">CORTE E DOBRA DE AÇO CA-60, DIÂMETRO DE 5,0 MM, UTILIZADO EM ESTRUTURAS DIVERSAS (AMARRAÇÃO PILARES)</t>
  </si>
  <si>
    <t xml:space="preserve">1.2.5</t>
  </si>
  <si>
    <t xml:space="preserve">FABRICAÇÃO DE FÔRMA PARA PILARES E ESTRUTURAS SIMILARES, EM MADEIRA SERRADA, E=25 MM </t>
  </si>
  <si>
    <t xml:space="preserve">1.2.6</t>
  </si>
  <si>
    <t xml:space="preserve">FABRICAÇÃO DE FÔRMA PARA VIGAS, COM MADEIRA SERRADA, E = 25 MM.</t>
  </si>
  <si>
    <t xml:space="preserve">1.2.7</t>
  </si>
  <si>
    <t xml:space="preserve">1.2.8</t>
  </si>
  <si>
    <t xml:space="preserve">1.2.9</t>
  </si>
  <si>
    <t xml:space="preserve">IMPERMEABILIZAÇÃO COM LONA PLASTICA EXTRA FORTE PRETA, E = 200 MICRA</t>
  </si>
  <si>
    <t xml:space="preserve">1.2.10</t>
  </si>
  <si>
    <t xml:space="preserve">CHAPISCO APLICADO EM ALVENARIA, COM COLHER DE PEDREIRO, ARGAMASSA TRAÇO 1;3 COM PREPARO EM BETONEIRA 400LT</t>
  </si>
  <si>
    <t xml:space="preserve">1.2.11</t>
  </si>
  <si>
    <t xml:space="preserve">APLICAÇÃO DE FUNDO SELADOR ACRÍLICO EM PAREDES, UMA DEMÃO</t>
  </si>
  <si>
    <t xml:space="preserve">1.2.12</t>
  </si>
  <si>
    <t xml:space="preserve">APLICAÇÃO MANUAL DE PINTURA COM TINTA LÁTEX ACRÍLICA EM PAREDES, DUAS DEMÃOS.</t>
  </si>
  <si>
    <t xml:space="preserve">TOTAL</t>
  </si>
  <si>
    <t xml:space="preserve">2.0 CERCAMENTO</t>
  </si>
  <si>
    <t xml:space="preserve">2.1</t>
  </si>
  <si>
    <t xml:space="preserve">DEMOLIÇÃO PARCIAL DE PAVIMENTO ASFÁLTICO, DE FORMA MECANIZADA, SEM REAPROVEITAMENTO.</t>
  </si>
  <si>
    <t xml:space="preserve">2.2</t>
  </si>
  <si>
    <t xml:space="preserve">DEMOLIÇÃO DE LAJES, DE FORMA MANUAL, SEM REAPROVEITAMENTO</t>
  </si>
  <si>
    <t xml:space="preserve">2.3</t>
  </si>
  <si>
    <t xml:space="preserve">2.4</t>
  </si>
  <si>
    <t xml:space="preserve">2.5</t>
  </si>
  <si>
    <t xml:space="preserve"> </t>
  </si>
  <si>
    <t xml:space="preserve">2.6</t>
  </si>
  <si>
    <t xml:space="preserve">PARAFUSO DE ACO TIPO CHUMBADOR PARABOLT, DIAMETRO 1/2", COMPRIMENTO 75 MM</t>
  </si>
  <si>
    <t xml:space="preserve">uni</t>
  </si>
  <si>
    <t xml:space="preserve">Pesquisa de Preço</t>
  </si>
  <si>
    <t xml:space="preserve">2.7</t>
  </si>
  <si>
    <t xml:space="preserve">CERCAMENTO COM TELA SOLDADA CA 60 5X10 DIAMETRO DE 2,76MM. EM QUADRO DE TUBO METÁLICO 6X6 CM, H=1,90M, COM PILARES METÁLICOS 10X10CM, H = 2,00M</t>
  </si>
  <si>
    <t xml:space="preserve">2.8</t>
  </si>
  <si>
    <t xml:space="preserve">INSTALAÇÃO DE MECANISMO DE FECHAMENTO E ABERTURA DE PORTÃO COM CONTROLE REMOTO (PORTÃO ELETRÔNICO) INCLUINDO MATERIAIS DE ATERRAMENTO, CABOS ISOLADOS, MOTOR, ANTENA, 10 CONTROLES REMOTOS E DEMAIS ACESSÓRIOS. DADOS GERIAS 01 TRILHO GUIA DE 4,50 METROS, 03 ROLDANAS EM V DE 4’’, AUTOMATIZAÇÃO COM MOTOR DE ¼ CV/220V, DESLIZANTE PARA PORTÃO DE 4,50 METROS</t>
  </si>
  <si>
    <t xml:space="preserve">2.9</t>
  </si>
  <si>
    <t xml:space="preserve">PINTURA COM TINTA ACRÍLICA DE ACABAMENTO PULVERIZADA SOBRE SUPERFÍCIES METÁLICAS (EXCETO PERFIL) EXECUTADO EM OBRA (02 DEMÃOS)</t>
  </si>
  <si>
    <t xml:space="preserve">Pesquisa de preço</t>
  </si>
  <si>
    <t xml:space="preserve">2.10</t>
  </si>
  <si>
    <t xml:space="preserve">CARGA MANUAL DE ENTULHO EM CAÇAMBA DE 5M³</t>
  </si>
  <si>
    <t xml:space="preserve">2.11</t>
  </si>
  <si>
    <t xml:space="preserve">LIMPEZA DE CONTRAPISO COM VASSOURA A SECO</t>
  </si>
  <si>
    <t xml:space="preserve">TOTAL FINAL</t>
  </si>
  <si>
    <t xml:space="preserve">Três Passos, 04 de novembro de 2021</t>
  </si>
  <si>
    <t xml:space="preserve">____________________________________________</t>
  </si>
  <si>
    <t xml:space="preserve"> Eng. Civil Camila Mertz Sousa </t>
  </si>
  <si>
    <t xml:space="preserve"> Eng. Eletricista Ronaldo Funchal</t>
  </si>
  <si>
    <t xml:space="preserve">CREA 231477</t>
  </si>
  <si>
    <t xml:space="preserve">CREA 46 943 – D</t>
  </si>
  <si>
    <t xml:space="preserve">CRONOGRAMA FÍSICO/FINANCEIRO CORPO DE BOMBEIROS DE TRÊS PASSOS</t>
  </si>
  <si>
    <r>
      <rPr>
        <sz val="10"/>
        <rFont val="Times New Roman"/>
        <family val="1"/>
        <charset val="1"/>
      </rPr>
      <t xml:space="preserve">EMPREENDIMENTO:</t>
    </r>
    <r>
      <rPr>
        <b val="true"/>
        <sz val="10"/>
        <rFont val="Times New Roman"/>
        <family val="1"/>
        <charset val="1"/>
      </rPr>
      <t xml:space="preserve"> MURO DE ARRIMO E CERCAMENTO</t>
    </r>
  </si>
  <si>
    <t xml:space="preserve">CRONOGRAMA DE DESEMBOLSO</t>
  </si>
  <si>
    <t xml:space="preserve">Projetos / Mês</t>
  </si>
  <si>
    <t xml:space="preserve">%</t>
  </si>
  <si>
    <t xml:space="preserve">Total / Serviços</t>
  </si>
  <si>
    <t xml:space="preserve">1º mês</t>
  </si>
  <si>
    <t xml:space="preserve">2º mês</t>
  </si>
  <si>
    <t xml:space="preserve">REFORMA</t>
  </si>
  <si>
    <t xml:space="preserve">TOTAL ACUMULADO</t>
  </si>
  <si>
    <t xml:space="preserve">Três Passos, 04 de Novembro de 2021</t>
  </si>
  <si>
    <t xml:space="preserve">___________________________</t>
  </si>
  <si>
    <t xml:space="preserve">_________________________________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</si>
</sst>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0%"/>
    <numFmt numFmtId="166" formatCode="_(* #,##0.00_);_(* \(#,##0.00\);_(* \-??_);_(@_)"/>
    <numFmt numFmtId="167" formatCode="0.00"/>
    <numFmt numFmtId="168" formatCode="[$R$-416]\ #,##0.00;[RED]\-[$R$-416]\ #,##0.00"/>
    <numFmt numFmtId="169" formatCode="#,##0.00"/>
    <numFmt numFmtId="170" formatCode="_-* #,##0.00_-;\-* #,##0.00_-;_-* \-??_-;_-@_-"/>
    <numFmt numFmtId="171" formatCode="0.00%"/>
  </numFmts>
  <fonts count="1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sz val="11"/>
      <color rgb="FF000000"/>
      <name val="Times New Roman"/>
      <family val="1"/>
      <charset val="1"/>
    </font>
    <font>
      <b val="true"/>
      <sz val="11"/>
      <color rgb="FF000000"/>
      <name val="Times New Roman"/>
      <family val="1"/>
      <charset val="1"/>
    </font>
    <font>
      <sz val="11"/>
      <name val="Times New Roman"/>
      <family val="1"/>
      <charset val="1"/>
    </font>
    <font>
      <b val="true"/>
      <sz val="11"/>
      <name val="Times New Roman"/>
      <family val="1"/>
      <charset val="1"/>
    </font>
    <font>
      <sz val="10"/>
      <color rgb="FF000000"/>
      <name val="Times New Roman"/>
      <family val="1"/>
      <charset val="1"/>
    </font>
    <font>
      <b val="true"/>
      <sz val="12"/>
      <color rgb="FF000000"/>
      <name val="Times New Roman"/>
      <family val="1"/>
      <charset val="1"/>
    </font>
    <font>
      <b val="true"/>
      <sz val="10"/>
      <color rgb="FF000000"/>
      <name val="Times New Roman"/>
      <family val="1"/>
      <charset val="1"/>
    </font>
    <font>
      <sz val="9"/>
      <color rgb="FF000000"/>
      <name val="Times New Roman"/>
      <family val="1"/>
      <charset val="1"/>
    </font>
    <font>
      <sz val="10"/>
      <name val="Times New Roman"/>
      <family val="1"/>
      <charset val="1"/>
    </font>
    <font>
      <sz val="9"/>
      <name val="Times New Roman"/>
      <family val="1"/>
      <charset val="1"/>
    </font>
    <font>
      <b val="true"/>
      <sz val="9"/>
      <color rgb="FF000000"/>
      <name val="Times New Roman"/>
      <family val="1"/>
      <charset val="1"/>
    </font>
    <font>
      <sz val="9"/>
      <color rgb="FF000000"/>
      <name val="Calibri"/>
      <family val="2"/>
      <charset val="1"/>
    </font>
    <font>
      <b val="true"/>
      <sz val="10"/>
      <name val="Times New Roman"/>
      <family val="1"/>
      <charset val="1"/>
    </font>
    <font>
      <sz val="10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93CDDD"/>
        <bgColor rgb="FF8EB4E3"/>
      </patternFill>
    </fill>
    <fill>
      <patternFill patternType="solid">
        <fgColor rgb="FF8EB4E3"/>
        <bgColor rgb="FF93CDDD"/>
      </patternFill>
    </fill>
    <fill>
      <patternFill patternType="solid">
        <fgColor rgb="FFDEE6EF"/>
        <bgColor rgb="FFFFE5FF"/>
      </patternFill>
    </fill>
    <fill>
      <patternFill patternType="solid">
        <fgColor rgb="FFFFE5FF"/>
        <bgColor rgb="FFDEE6EF"/>
      </patternFill>
    </fill>
    <fill>
      <patternFill patternType="solid">
        <fgColor rgb="FFFFFFFF"/>
        <bgColor rgb="FFFFE5FF"/>
      </patternFill>
    </fill>
  </fills>
  <borders count="4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70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9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9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9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2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9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3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3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5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5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1" fillId="5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2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0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6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6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6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3" fillId="6" borderId="2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3" fillId="0" borderId="2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13" fillId="6" borderId="2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13" fillId="6" borderId="2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6" borderId="2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3" fillId="6" borderId="2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9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9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9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9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9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  <cellStyle name="Porcentagem 2" xfId="21"/>
    <cellStyle name="Separador de milhares 2" xfId="22"/>
    <cellStyle name="Vírgula 2" xfId="23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8EB4E3"/>
      <rgbColor rgb="FF993366"/>
      <rgbColor rgb="FFFFE5FF"/>
      <rgbColor rgb="FFDEE6E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3CDDD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4.jpe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5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1137960</xdr:colOff>
      <xdr:row>0</xdr:row>
      <xdr:rowOff>9360</xdr:rowOff>
    </xdr:from>
    <xdr:to>
      <xdr:col>6</xdr:col>
      <xdr:colOff>540360</xdr:colOff>
      <xdr:row>4</xdr:row>
      <xdr:rowOff>75600</xdr:rowOff>
    </xdr:to>
    <xdr:pic>
      <xdr:nvPicPr>
        <xdr:cNvPr id="0" name="Figura 1" descr=""/>
        <xdr:cNvPicPr/>
      </xdr:nvPicPr>
      <xdr:blipFill>
        <a:blip r:embed="rId1"/>
        <a:stretch/>
      </xdr:blipFill>
      <xdr:spPr>
        <a:xfrm>
          <a:off x="2146680" y="9360"/>
          <a:ext cx="4176360" cy="7671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324720</xdr:colOff>
      <xdr:row>0</xdr:row>
      <xdr:rowOff>0</xdr:rowOff>
    </xdr:from>
    <xdr:to>
      <xdr:col>6</xdr:col>
      <xdr:colOff>396360</xdr:colOff>
      <xdr:row>4</xdr:row>
      <xdr:rowOff>110880</xdr:rowOff>
    </xdr:to>
    <xdr:pic>
      <xdr:nvPicPr>
        <xdr:cNvPr id="1" name="Figura 2" descr=""/>
        <xdr:cNvPicPr/>
      </xdr:nvPicPr>
      <xdr:blipFill>
        <a:blip r:embed="rId1"/>
        <a:stretch/>
      </xdr:blipFill>
      <xdr:spPr>
        <a:xfrm>
          <a:off x="936000" y="0"/>
          <a:ext cx="4705200" cy="81180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1048576"/>
  <sheetViews>
    <sheetView showFormulas="false" showGridLines="true" showRowColHeaders="true" showZeros="true" rightToLeft="false" tabSelected="true" showOutlineSymbols="true" defaultGridColor="true" view="normal" topLeftCell="A49" colorId="64" zoomScale="100" zoomScaleNormal="100" zoomScalePageLayoutView="100" workbookViewId="0">
      <selection pane="topLeft" activeCell="C50" activeCellId="0" sqref="C50"/>
    </sheetView>
  </sheetViews>
  <sheetFormatPr defaultRowHeight="15" zeroHeight="false" outlineLevelRow="0" outlineLevelCol="0"/>
  <cols>
    <col collapsed="false" customWidth="true" hidden="false" outlineLevel="0" max="1" min="1" style="0" width="8.75"/>
    <col collapsed="false" customWidth="true" hidden="false" outlineLevel="0" max="2" min="2" style="0" width="5.55"/>
    <col collapsed="false" customWidth="true" hidden="false" outlineLevel="0" max="3" min="3" style="0" width="38.57"/>
    <col collapsed="false" customWidth="true" hidden="false" outlineLevel="0" max="4" min="4" style="0" width="8.67"/>
    <col collapsed="false" customWidth="true" hidden="false" outlineLevel="0" max="5" min="5" style="0" width="10.56"/>
    <col collapsed="false" customWidth="true" hidden="false" outlineLevel="0" max="6" min="6" style="0" width="9.86"/>
    <col collapsed="false" customWidth="true" hidden="false" outlineLevel="0" max="7" min="7" style="0" width="10.84"/>
    <col collapsed="false" customWidth="true" hidden="false" outlineLevel="0" max="8" min="8" style="0" width="9.86"/>
    <col collapsed="false" customWidth="true" hidden="false" outlineLevel="0" max="9" min="9" style="0" width="9.42"/>
    <col collapsed="false" customWidth="true" hidden="false" outlineLevel="0" max="10" min="10" style="0" width="13.02"/>
    <col collapsed="false" customWidth="true" hidden="false" outlineLevel="0" max="11" min="11" style="0" width="11.99"/>
    <col collapsed="false" customWidth="true" hidden="false" outlineLevel="0" max="12" min="12" style="0" width="8.67"/>
    <col collapsed="false" customWidth="true" hidden="false" outlineLevel="0" max="13" min="13" style="0" width="47.43"/>
    <col collapsed="false" customWidth="true" hidden="false" outlineLevel="0" max="1025" min="14" style="0" width="8.67"/>
  </cols>
  <sheetData>
    <row r="1" customFormat="false" ht="13.8" hidden="false" customHeight="false" outlineLevel="0" collapsed="false">
      <c r="A1" s="1"/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</row>
    <row r="2" customFormat="false" ht="13.8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2"/>
      <c r="L2" s="2"/>
      <c r="M2" s="2"/>
      <c r="N2" s="2"/>
      <c r="O2" s="2"/>
    </row>
    <row r="3" customFormat="false" ht="13.8" hidden="false" customHeight="false" outlineLevel="0" collapsed="false">
      <c r="A3" s="1"/>
      <c r="B3" s="1"/>
      <c r="C3" s="1"/>
      <c r="D3" s="1"/>
      <c r="E3" s="1"/>
      <c r="F3" s="1"/>
      <c r="G3" s="1"/>
      <c r="H3" s="1"/>
      <c r="I3" s="1"/>
      <c r="J3" s="1"/>
      <c r="K3" s="2"/>
      <c r="L3" s="2"/>
      <c r="M3" s="2"/>
      <c r="N3" s="2"/>
      <c r="O3" s="2"/>
    </row>
    <row r="4" customFormat="false" ht="13.8" hidden="false" customHeight="false" outlineLevel="0" collapsed="false">
      <c r="A4" s="1"/>
      <c r="B4" s="1"/>
      <c r="C4" s="1"/>
      <c r="D4" s="1"/>
      <c r="E4" s="1"/>
      <c r="F4" s="1"/>
      <c r="G4" s="1"/>
      <c r="H4" s="1"/>
      <c r="I4" s="1"/>
      <c r="J4" s="1"/>
      <c r="K4" s="2"/>
      <c r="L4" s="2"/>
      <c r="M4" s="2"/>
      <c r="N4" s="2"/>
      <c r="O4" s="2"/>
    </row>
    <row r="5" customFormat="false" ht="13.8" hidden="false" customHeight="false" outlineLevel="0" collapsed="false">
      <c r="A5" s="1"/>
      <c r="B5" s="1"/>
      <c r="C5" s="1"/>
      <c r="D5" s="1"/>
      <c r="E5" s="1"/>
      <c r="F5" s="1"/>
      <c r="G5" s="1"/>
      <c r="H5" s="1"/>
      <c r="I5" s="1"/>
      <c r="J5" s="1"/>
      <c r="K5" s="2"/>
      <c r="L5" s="2"/>
      <c r="M5" s="2"/>
      <c r="N5" s="2"/>
      <c r="O5" s="2"/>
    </row>
    <row r="6" customFormat="false" ht="13.8" hidden="false" customHeight="false" outlineLevel="0" collapsed="false">
      <c r="A6" s="3" t="s">
        <v>0</v>
      </c>
      <c r="B6" s="3"/>
      <c r="C6" s="3"/>
      <c r="D6" s="3"/>
      <c r="E6" s="3"/>
      <c r="F6" s="3"/>
      <c r="G6" s="3"/>
      <c r="H6" s="3"/>
      <c r="I6" s="3"/>
      <c r="J6" s="3"/>
      <c r="K6" s="2"/>
      <c r="L6" s="2"/>
      <c r="M6" s="2"/>
      <c r="N6" s="2"/>
      <c r="O6" s="2"/>
    </row>
    <row r="7" customFormat="false" ht="13.8" hidden="false" customHeight="false" outlineLevel="0" collapsed="false">
      <c r="A7" s="4" t="s">
        <v>1</v>
      </c>
      <c r="B7" s="4"/>
      <c r="C7" s="4"/>
      <c r="D7" s="4"/>
      <c r="E7" s="4"/>
      <c r="F7" s="4"/>
      <c r="G7" s="4"/>
      <c r="H7" s="4"/>
      <c r="I7" s="4"/>
      <c r="J7" s="4"/>
      <c r="K7" s="5"/>
      <c r="L7" s="2"/>
      <c r="M7" s="2"/>
      <c r="N7" s="2"/>
      <c r="O7" s="2"/>
    </row>
    <row r="8" customFormat="false" ht="13.8" hidden="false" customHeight="false" outlineLevel="0" collapsed="false">
      <c r="A8" s="4" t="s">
        <v>2</v>
      </c>
      <c r="B8" s="4"/>
      <c r="C8" s="4"/>
      <c r="D8" s="4"/>
      <c r="E8" s="4"/>
      <c r="F8" s="4"/>
      <c r="G8" s="4"/>
      <c r="H8" s="4"/>
      <c r="I8" s="4"/>
      <c r="J8" s="4"/>
      <c r="K8" s="5"/>
      <c r="L8" s="2"/>
      <c r="M8" s="2"/>
      <c r="N8" s="2"/>
      <c r="O8" s="2"/>
    </row>
    <row r="9" customFormat="false" ht="13.8" hidden="false" customHeight="false" outlineLevel="0" collapsed="false">
      <c r="A9" s="4" t="s">
        <v>3</v>
      </c>
      <c r="B9" s="4"/>
      <c r="C9" s="4"/>
      <c r="D9" s="4"/>
      <c r="E9" s="4"/>
      <c r="F9" s="4"/>
      <c r="G9" s="4"/>
      <c r="H9" s="4"/>
      <c r="I9" s="4"/>
      <c r="J9" s="4"/>
      <c r="K9" s="5"/>
      <c r="L9" s="2"/>
      <c r="M9" s="2"/>
      <c r="N9" s="2"/>
      <c r="O9" s="2"/>
    </row>
    <row r="10" customFormat="false" ht="13.8" hidden="false" customHeight="false" outlineLevel="0" collapsed="false">
      <c r="A10" s="6" t="s">
        <v>4</v>
      </c>
      <c r="B10" s="6"/>
      <c r="C10" s="6"/>
      <c r="D10" s="6"/>
      <c r="E10" s="6"/>
      <c r="F10" s="6"/>
      <c r="G10" s="6"/>
      <c r="H10" s="6"/>
      <c r="I10" s="6"/>
      <c r="J10" s="6"/>
      <c r="K10" s="5"/>
      <c r="L10" s="2"/>
      <c r="M10" s="2"/>
      <c r="N10" s="2"/>
      <c r="O10" s="2"/>
    </row>
    <row r="11" customFormat="false" ht="13.8" hidden="false" customHeight="false" outlineLevel="0" collapsed="false">
      <c r="A11" s="6" t="s">
        <v>5</v>
      </c>
      <c r="B11" s="6"/>
      <c r="C11" s="6"/>
      <c r="D11" s="6"/>
      <c r="E11" s="6"/>
      <c r="F11" s="6"/>
      <c r="G11" s="6"/>
      <c r="H11" s="6"/>
      <c r="I11" s="6"/>
      <c r="J11" s="6"/>
      <c r="K11" s="5"/>
      <c r="L11" s="2"/>
      <c r="M11" s="2"/>
      <c r="N11" s="2"/>
      <c r="O11" s="2"/>
    </row>
    <row r="12" customFormat="false" ht="13.8" hidden="false" customHeight="false" outlineLevel="0" collapsed="false">
      <c r="A12" s="7" t="s">
        <v>6</v>
      </c>
      <c r="B12" s="7"/>
      <c r="C12" s="7"/>
      <c r="D12" s="7"/>
      <c r="E12" s="7"/>
      <c r="F12" s="7"/>
      <c r="G12" s="7"/>
      <c r="H12" s="7"/>
      <c r="I12" s="7"/>
      <c r="J12" s="7"/>
      <c r="K12" s="5"/>
      <c r="L12" s="2"/>
      <c r="M12" s="2"/>
      <c r="N12" s="2"/>
      <c r="O12" s="2"/>
    </row>
    <row r="13" customFormat="false" ht="13.8" hidden="false" customHeight="false" outlineLevel="0" collapsed="false">
      <c r="A13" s="7" t="s">
        <v>7</v>
      </c>
      <c r="B13" s="7"/>
      <c r="C13" s="7"/>
      <c r="D13" s="7"/>
      <c r="E13" s="7"/>
      <c r="F13" s="7"/>
      <c r="G13" s="7"/>
      <c r="H13" s="7"/>
      <c r="I13" s="7"/>
      <c r="J13" s="7"/>
      <c r="K13" s="5"/>
      <c r="L13" s="2"/>
      <c r="M13" s="2"/>
      <c r="N13" s="2"/>
      <c r="O13" s="2"/>
    </row>
    <row r="14" customFormat="false" ht="13.8" hidden="false" customHeight="false" outlineLevel="0" collapsed="false">
      <c r="A14" s="7" t="s">
        <v>8</v>
      </c>
      <c r="B14" s="7"/>
      <c r="C14" s="7"/>
      <c r="D14" s="7"/>
      <c r="E14" s="7"/>
      <c r="F14" s="7"/>
      <c r="G14" s="7"/>
      <c r="H14" s="7"/>
      <c r="I14" s="7"/>
      <c r="J14" s="7"/>
      <c r="K14" s="5"/>
      <c r="L14" s="2"/>
      <c r="M14" s="2"/>
      <c r="N14" s="2"/>
      <c r="O14" s="2"/>
    </row>
    <row r="15" customFormat="false" ht="30" hidden="false" customHeight="true" outlineLevel="0" collapsed="false">
      <c r="A15" s="8" t="s">
        <v>9</v>
      </c>
      <c r="B15" s="8"/>
      <c r="C15" s="8"/>
      <c r="D15" s="8"/>
      <c r="E15" s="8"/>
      <c r="F15" s="8"/>
      <c r="G15" s="8"/>
      <c r="H15" s="8"/>
      <c r="I15" s="8"/>
      <c r="J15" s="8"/>
      <c r="L15" s="2"/>
      <c r="M15" s="2"/>
      <c r="N15" s="2"/>
      <c r="O15" s="2"/>
    </row>
    <row r="16" customFormat="false" ht="41.25" hidden="false" customHeight="true" outlineLevel="0" collapsed="false">
      <c r="A16" s="9" t="s">
        <v>10</v>
      </c>
      <c r="B16" s="9" t="s">
        <v>11</v>
      </c>
      <c r="C16" s="9" t="s">
        <v>12</v>
      </c>
      <c r="D16" s="9" t="s">
        <v>13</v>
      </c>
      <c r="E16" s="9" t="s">
        <v>14</v>
      </c>
      <c r="F16" s="9" t="s">
        <v>15</v>
      </c>
      <c r="G16" s="9" t="s">
        <v>8</v>
      </c>
      <c r="H16" s="9" t="s">
        <v>16</v>
      </c>
      <c r="I16" s="9" t="s">
        <v>17</v>
      </c>
      <c r="J16" s="9" t="s">
        <v>18</v>
      </c>
      <c r="L16" s="2"/>
      <c r="M16" s="2"/>
      <c r="N16" s="2"/>
      <c r="O16" s="2"/>
    </row>
    <row r="17" customFormat="false" ht="15" hidden="false" customHeight="false" outlineLevel="0" collapsed="false">
      <c r="A17" s="10" t="s">
        <v>19</v>
      </c>
      <c r="B17" s="10"/>
      <c r="C17" s="10"/>
      <c r="D17" s="10"/>
      <c r="E17" s="10"/>
      <c r="F17" s="10"/>
      <c r="G17" s="10"/>
      <c r="H17" s="10"/>
      <c r="I17" s="10"/>
      <c r="J17" s="10"/>
      <c r="K17" s="11"/>
      <c r="L17" s="2"/>
      <c r="M17" s="2"/>
      <c r="N17" s="2"/>
      <c r="O17" s="2"/>
    </row>
    <row r="18" customFormat="false" ht="13.8" hidden="false" customHeight="false" outlineLevel="0" collapsed="false">
      <c r="A18" s="12" t="s">
        <v>20</v>
      </c>
      <c r="B18" s="12"/>
      <c r="C18" s="12"/>
      <c r="D18" s="12"/>
      <c r="E18" s="12"/>
      <c r="F18" s="12"/>
      <c r="G18" s="12"/>
      <c r="H18" s="12"/>
      <c r="I18" s="12"/>
      <c r="J18" s="12"/>
      <c r="K18" s="11"/>
      <c r="L18" s="2"/>
      <c r="M18" s="2"/>
      <c r="N18" s="2"/>
      <c r="O18" s="2"/>
    </row>
    <row r="19" customFormat="false" ht="23.85" hidden="false" customHeight="false" outlineLevel="0" collapsed="false">
      <c r="A19" s="13" t="n">
        <v>96526</v>
      </c>
      <c r="B19" s="13" t="s">
        <v>21</v>
      </c>
      <c r="C19" s="14" t="s">
        <v>22</v>
      </c>
      <c r="D19" s="15" t="s">
        <v>23</v>
      </c>
      <c r="E19" s="15" t="n">
        <f aca="false">16.5*0.2*0.3</f>
        <v>0.99</v>
      </c>
      <c r="F19" s="16" t="n">
        <v>258.02</v>
      </c>
      <c r="G19" s="16" t="n">
        <f aca="false">(F19*1.25)</f>
        <v>322.525</v>
      </c>
      <c r="H19" s="17" t="n">
        <f aca="false">J19*0.6</f>
        <v>191.58282</v>
      </c>
      <c r="I19" s="17" t="n">
        <f aca="false">J19*0.4</f>
        <v>127.72188</v>
      </c>
      <c r="J19" s="18" t="n">
        <f aca="false">ROUND(E19,2)*(ROUND(G19,2))</f>
        <v>319.3047</v>
      </c>
      <c r="K19" s="11"/>
      <c r="L19" s="2"/>
      <c r="M19" s="2"/>
      <c r="N19" s="2"/>
      <c r="O19" s="2"/>
    </row>
    <row r="20" customFormat="false" ht="23.85" hidden="false" customHeight="false" outlineLevel="0" collapsed="false">
      <c r="A20" s="13" t="n">
        <v>96522</v>
      </c>
      <c r="B20" s="13" t="s">
        <v>24</v>
      </c>
      <c r="C20" s="14" t="s">
        <v>25</v>
      </c>
      <c r="D20" s="15" t="s">
        <v>23</v>
      </c>
      <c r="E20" s="15" t="n">
        <f aca="false">(0.6*0.6*0.6*9)+(0.5*0.5*0.5*8)</f>
        <v>2.944</v>
      </c>
      <c r="F20" s="16" t="n">
        <v>127.98</v>
      </c>
      <c r="G20" s="19" t="n">
        <f aca="false">(F20*1.25)</f>
        <v>159.975</v>
      </c>
      <c r="H20" s="15" t="n">
        <f aca="false">J20*0.6</f>
        <v>282.20472</v>
      </c>
      <c r="I20" s="15" t="n">
        <f aca="false">J20*0.4</f>
        <v>188.13648</v>
      </c>
      <c r="J20" s="18" t="n">
        <f aca="false">ROUND(E20,2)*(ROUND(G20,2))</f>
        <v>470.3412</v>
      </c>
      <c r="K20" s="11"/>
      <c r="L20" s="2"/>
      <c r="M20" s="2"/>
      <c r="N20" s="2"/>
      <c r="O20" s="2"/>
    </row>
    <row r="21" customFormat="false" ht="35.05" hidden="false" customHeight="false" outlineLevel="0" collapsed="false">
      <c r="A21" s="13" t="n">
        <v>96621</v>
      </c>
      <c r="B21" s="13" t="s">
        <v>26</v>
      </c>
      <c r="C21" s="9" t="s">
        <v>27</v>
      </c>
      <c r="D21" s="20" t="s">
        <v>23</v>
      </c>
      <c r="E21" s="20" t="n">
        <f aca="false">(0.6*0.6*0.05*9)+(0.5*0.5*0.05*8)</f>
        <v>0.262</v>
      </c>
      <c r="F21" s="16" t="n">
        <v>163.28</v>
      </c>
      <c r="G21" s="21" t="n">
        <f aca="false">(F21*1.25)</f>
        <v>204.1</v>
      </c>
      <c r="H21" s="20" t="n">
        <f aca="false">(G21-I21)</f>
        <v>122.46</v>
      </c>
      <c r="I21" s="20" t="n">
        <f aca="false">(G21*0.4)</f>
        <v>81.64</v>
      </c>
      <c r="J21" s="18" t="n">
        <f aca="false">ROUND(E21,2)*(ROUND(G21,2))</f>
        <v>53.066</v>
      </c>
      <c r="K21" s="11"/>
      <c r="L21" s="2"/>
      <c r="M21" s="2"/>
      <c r="N21" s="2"/>
      <c r="O21" s="2"/>
    </row>
    <row r="22" customFormat="false" ht="35.05" hidden="false" customHeight="false" outlineLevel="0" collapsed="false">
      <c r="A22" s="13" t="n">
        <v>96546</v>
      </c>
      <c r="B22" s="13" t="s">
        <v>28</v>
      </c>
      <c r="C22" s="9" t="s">
        <v>29</v>
      </c>
      <c r="D22" s="15" t="s">
        <v>30</v>
      </c>
      <c r="E22" s="15" t="n">
        <f aca="false">((2*10*0.63)*9)+((1.82*9*0.63)*8)+(4*16.5*0.63)</f>
        <v>237.5352</v>
      </c>
      <c r="F22" s="16" t="n">
        <v>15.34</v>
      </c>
      <c r="G22" s="19" t="n">
        <f aca="false">(F22*1.25)</f>
        <v>19.175</v>
      </c>
      <c r="H22" s="15" t="n">
        <f aca="false">J22*0.6</f>
        <v>2733.61032</v>
      </c>
      <c r="I22" s="15" t="n">
        <f aca="false">J22*0.4</f>
        <v>1822.40688</v>
      </c>
      <c r="J22" s="18" t="n">
        <f aca="false">ROUND(E22,2)*(ROUND(G22,2))</f>
        <v>4556.0172</v>
      </c>
      <c r="K22" s="11"/>
      <c r="L22" s="2"/>
      <c r="M22" s="2"/>
      <c r="N22" s="2"/>
      <c r="O22" s="2"/>
    </row>
    <row r="23" customFormat="false" ht="35.05" hidden="false" customHeight="false" outlineLevel="0" collapsed="false">
      <c r="A23" s="13" t="n">
        <v>96543</v>
      </c>
      <c r="B23" s="13" t="s">
        <v>31</v>
      </c>
      <c r="C23" s="9" t="s">
        <v>32</v>
      </c>
      <c r="D23" s="13" t="s">
        <v>30</v>
      </c>
      <c r="E23" s="20" t="n">
        <f aca="false">((16.5/0.15)*0.93*0.16)</f>
        <v>16.368</v>
      </c>
      <c r="F23" s="16" t="n">
        <v>18.94</v>
      </c>
      <c r="G23" s="19" t="n">
        <f aca="false">(F23*1.25)</f>
        <v>23.675</v>
      </c>
      <c r="H23" s="15" t="n">
        <f aca="false">(G23-I23)</f>
        <v>14.205</v>
      </c>
      <c r="I23" s="15" t="n">
        <f aca="false">(G23*0.4)</f>
        <v>9.47</v>
      </c>
      <c r="J23" s="18" t="n">
        <f aca="false">ROUND(E23,2)*(ROUND(G23,2))</f>
        <v>387.6416</v>
      </c>
      <c r="K23" s="11"/>
      <c r="L23" s="2"/>
      <c r="M23" s="2"/>
      <c r="N23" s="2"/>
      <c r="O23" s="2"/>
    </row>
    <row r="24" customFormat="false" ht="46.25" hidden="false" customHeight="false" outlineLevel="0" collapsed="false">
      <c r="A24" s="13" t="n">
        <v>94964</v>
      </c>
      <c r="B24" s="13" t="s">
        <v>33</v>
      </c>
      <c r="C24" s="9" t="s">
        <v>34</v>
      </c>
      <c r="D24" s="15" t="s">
        <v>23</v>
      </c>
      <c r="E24" s="15" t="n">
        <f aca="false">(16.5*0.2*0.3)+(0.6*0.6*0.6*9)+(0.5*0.5*0.5*8)</f>
        <v>3.934</v>
      </c>
      <c r="F24" s="16" t="n">
        <v>384.64</v>
      </c>
      <c r="G24" s="19" t="n">
        <f aca="false">(F24*1.25)</f>
        <v>480.8</v>
      </c>
      <c r="H24" s="15" t="n">
        <f aca="false">(G24-I24)</f>
        <v>288.48</v>
      </c>
      <c r="I24" s="15" t="n">
        <f aca="false">(G24*0.4)</f>
        <v>192.32</v>
      </c>
      <c r="J24" s="18" t="n">
        <f aca="false">ROUND(E24,2)*(ROUND(G24,2))</f>
        <v>1889.544</v>
      </c>
      <c r="K24" s="11"/>
      <c r="L24" s="2"/>
      <c r="M24" s="2"/>
      <c r="N24" s="2"/>
      <c r="O24" s="2"/>
    </row>
    <row r="25" customFormat="false" ht="35.05" hidden="false" customHeight="false" outlineLevel="0" collapsed="false">
      <c r="A25" s="13" t="n">
        <v>92873</v>
      </c>
      <c r="B25" s="13" t="s">
        <v>35</v>
      </c>
      <c r="C25" s="9" t="s">
        <v>36</v>
      </c>
      <c r="D25" s="15" t="s">
        <v>23</v>
      </c>
      <c r="E25" s="15" t="n">
        <f aca="false">E24</f>
        <v>3.934</v>
      </c>
      <c r="F25" s="16" t="n">
        <v>184.16</v>
      </c>
      <c r="G25" s="19" t="n">
        <f aca="false">(F25*1.25)</f>
        <v>230.2</v>
      </c>
      <c r="H25" s="15" t="n">
        <f aca="false">(G25-I25)</f>
        <v>138.12</v>
      </c>
      <c r="I25" s="15" t="n">
        <f aca="false">(G25*0.4)</f>
        <v>92.08</v>
      </c>
      <c r="J25" s="18" t="n">
        <f aca="false">ROUND(E25,2)*(ROUND(G25,2))</f>
        <v>904.686</v>
      </c>
      <c r="K25" s="11"/>
      <c r="L25" s="2"/>
      <c r="M25" s="2"/>
      <c r="N25" s="2"/>
      <c r="O25" s="2"/>
    </row>
    <row r="26" customFormat="false" ht="23.85" hidden="false" customHeight="false" outlineLevel="0" collapsed="false">
      <c r="A26" s="13" t="n">
        <v>98557</v>
      </c>
      <c r="B26" s="13" t="s">
        <v>37</v>
      </c>
      <c r="C26" s="9" t="s">
        <v>38</v>
      </c>
      <c r="D26" s="15" t="s">
        <v>39</v>
      </c>
      <c r="E26" s="15" t="n">
        <f aca="false">(16.5*0.2)+(16.5*0.3*2)</f>
        <v>13.2</v>
      </c>
      <c r="F26" s="16" t="n">
        <v>41.77</v>
      </c>
      <c r="G26" s="19" t="n">
        <f aca="false">(F26*1.25)</f>
        <v>52.2125</v>
      </c>
      <c r="H26" s="15" t="n">
        <f aca="false">(G26-I26)</f>
        <v>31.3275</v>
      </c>
      <c r="I26" s="15" t="n">
        <f aca="false">(G26*0.4)</f>
        <v>20.885</v>
      </c>
      <c r="J26" s="18" t="n">
        <f aca="false">ROUND(E26,2)*(ROUND(G26,2))</f>
        <v>689.172</v>
      </c>
      <c r="K26" s="11"/>
      <c r="L26" s="2"/>
      <c r="M26" s="2"/>
      <c r="N26" s="2"/>
      <c r="O26" s="2"/>
    </row>
    <row r="27" customFormat="false" ht="13.8" hidden="false" customHeight="false" outlineLevel="0" collapsed="false">
      <c r="A27" s="12" t="s">
        <v>40</v>
      </c>
      <c r="B27" s="12"/>
      <c r="C27" s="12"/>
      <c r="D27" s="12"/>
      <c r="E27" s="12"/>
      <c r="F27" s="12"/>
      <c r="G27" s="12"/>
      <c r="H27" s="12"/>
      <c r="I27" s="12"/>
      <c r="J27" s="12"/>
      <c r="K27" s="11"/>
      <c r="L27" s="2"/>
      <c r="M27" s="2"/>
      <c r="N27" s="2"/>
      <c r="O27" s="2"/>
    </row>
    <row r="28" customFormat="false" ht="57.45" hidden="false" customHeight="false" outlineLevel="0" collapsed="false">
      <c r="A28" s="13" t="n">
        <v>92778</v>
      </c>
      <c r="B28" s="13" t="s">
        <v>41</v>
      </c>
      <c r="C28" s="9" t="s">
        <v>42</v>
      </c>
      <c r="D28" s="13" t="s">
        <v>30</v>
      </c>
      <c r="E28" s="20" t="n">
        <f aca="false">((4*2.3*0.63)*9)+(4*2.2*0.63*8)+(4*16.5*0.63)</f>
        <v>138.096</v>
      </c>
      <c r="F28" s="16" t="n">
        <v>15.27</v>
      </c>
      <c r="G28" s="19" t="n">
        <f aca="false">(F28*1.25)</f>
        <v>19.0875</v>
      </c>
      <c r="H28" s="15" t="n">
        <f aca="false">(G28-I28)</f>
        <v>11.4525</v>
      </c>
      <c r="I28" s="15" t="n">
        <f aca="false">(G28*0.4)</f>
        <v>7.635</v>
      </c>
      <c r="J28" s="18" t="n">
        <f aca="false">ROUND(E28,2)*(ROUND(G28,2))</f>
        <v>2636.329</v>
      </c>
      <c r="K28" s="11"/>
      <c r="L28" s="2"/>
      <c r="M28" s="2"/>
      <c r="N28" s="2"/>
      <c r="O28" s="2"/>
    </row>
    <row r="29" customFormat="false" ht="57.45" hidden="false" customHeight="false" outlineLevel="0" collapsed="false">
      <c r="A29" s="13" t="n">
        <v>92775</v>
      </c>
      <c r="B29" s="13" t="s">
        <v>43</v>
      </c>
      <c r="C29" s="9" t="s">
        <v>44</v>
      </c>
      <c r="D29" s="13" t="s">
        <v>30</v>
      </c>
      <c r="E29" s="20" t="n">
        <f aca="false">((18.9/0.15)*0.73*0.16)+((14.4/0.15)*0.93*0.16)+((16.5/0.15)*0.93*0.16)</f>
        <v>45.3696</v>
      </c>
      <c r="F29" s="16" t="n">
        <v>19.07</v>
      </c>
      <c r="G29" s="19" t="n">
        <f aca="false">(F29*1.25)</f>
        <v>23.8375</v>
      </c>
      <c r="H29" s="15" t="n">
        <f aca="false">(G29-I29)</f>
        <v>14.3025</v>
      </c>
      <c r="I29" s="15" t="n">
        <f aca="false">(G29*0.4)</f>
        <v>9.535</v>
      </c>
      <c r="J29" s="18" t="n">
        <f aca="false">ROUND(E29,2)*(ROUND(G29,2))</f>
        <v>1081.6208</v>
      </c>
      <c r="K29" s="11"/>
      <c r="L29" s="2"/>
      <c r="M29" s="2"/>
      <c r="N29" s="2"/>
      <c r="O29" s="2"/>
    </row>
    <row r="30" customFormat="false" ht="57.45" hidden="false" customHeight="false" outlineLevel="0" collapsed="false">
      <c r="A30" s="13" t="n">
        <v>101159</v>
      </c>
      <c r="B30" s="13" t="s">
        <v>45</v>
      </c>
      <c r="C30" s="9" t="s">
        <v>46</v>
      </c>
      <c r="D30" s="20" t="s">
        <v>39</v>
      </c>
      <c r="E30" s="20" t="n">
        <f aca="false">((2.2*1.9*7)+(1.1*1.9))*2</f>
        <v>62.7</v>
      </c>
      <c r="F30" s="16" t="n">
        <v>122.63</v>
      </c>
      <c r="G30" s="21" t="n">
        <f aca="false">(F30*1.25)</f>
        <v>153.2875</v>
      </c>
      <c r="H30" s="20" t="n">
        <f aca="false">(G30-I30)</f>
        <v>91.9725</v>
      </c>
      <c r="I30" s="20" t="n">
        <f aca="false">(G30*0.4)</f>
        <v>61.315</v>
      </c>
      <c r="J30" s="18" t="n">
        <f aca="false">ROUND(E30,2)*(ROUND(G30,2))</f>
        <v>9611.283</v>
      </c>
      <c r="L30" s="2"/>
      <c r="M30" s="2"/>
      <c r="N30" s="2"/>
      <c r="O30" s="2"/>
    </row>
    <row r="31" customFormat="false" ht="35.05" hidden="false" customHeight="false" outlineLevel="0" collapsed="false">
      <c r="A31" s="13" t="n">
        <v>92791</v>
      </c>
      <c r="B31" s="13" t="s">
        <v>47</v>
      </c>
      <c r="C31" s="9" t="s">
        <v>48</v>
      </c>
      <c r="D31" s="15" t="s">
        <v>30</v>
      </c>
      <c r="E31" s="20" t="n">
        <f aca="false">((0.6*0.63)*6)*3</f>
        <v>6.804</v>
      </c>
      <c r="F31" s="16" t="n">
        <v>12.74</v>
      </c>
      <c r="G31" s="19" t="n">
        <f aca="false">(F31*1.25)</f>
        <v>15.925</v>
      </c>
      <c r="H31" s="15" t="n">
        <f aca="false">(G31-I31)</f>
        <v>9.555</v>
      </c>
      <c r="I31" s="15" t="n">
        <f aca="false">(G31*0.4)</f>
        <v>6.37</v>
      </c>
      <c r="J31" s="18" t="n">
        <f aca="false">ROUND(E31,2)*(ROUND(G31,2))</f>
        <v>108.324</v>
      </c>
      <c r="L31" s="2"/>
      <c r="M31" s="2"/>
      <c r="N31" s="2"/>
      <c r="O31" s="2"/>
    </row>
    <row r="32" customFormat="false" ht="35.05" hidden="false" customHeight="false" outlineLevel="0" collapsed="false">
      <c r="A32" s="22" t="n">
        <v>92269</v>
      </c>
      <c r="B32" s="13" t="s">
        <v>49</v>
      </c>
      <c r="C32" s="9" t="s">
        <v>50</v>
      </c>
      <c r="D32" s="13" t="s">
        <v>39</v>
      </c>
      <c r="E32" s="15" t="n">
        <f aca="false">(0.2*2.1*9*2)+(0.2*1.8*8)+(0.3*1.8*8*2)</f>
        <v>19.08</v>
      </c>
      <c r="F32" s="16" t="n">
        <v>138.83</v>
      </c>
      <c r="G32" s="19" t="n">
        <f aca="false">(F32*1.25)</f>
        <v>173.5375</v>
      </c>
      <c r="H32" s="15" t="n">
        <f aca="false">(G32-I32)</f>
        <v>104.1225</v>
      </c>
      <c r="I32" s="15" t="n">
        <f aca="false">(G32*0.4)</f>
        <v>69.415</v>
      </c>
      <c r="J32" s="18" t="n">
        <f aca="false">ROUND(E32,2)*(ROUND(G32,2))</f>
        <v>3311.1432</v>
      </c>
      <c r="L32" s="2"/>
      <c r="M32" s="2"/>
      <c r="N32" s="2"/>
      <c r="O32" s="2"/>
    </row>
    <row r="33" customFormat="false" ht="23.85" hidden="false" customHeight="false" outlineLevel="0" collapsed="false">
      <c r="A33" s="22" t="n">
        <v>92270</v>
      </c>
      <c r="B33" s="13" t="s">
        <v>51</v>
      </c>
      <c r="C33" s="9" t="s">
        <v>52</v>
      </c>
      <c r="D33" s="23" t="s">
        <v>39</v>
      </c>
      <c r="E33" s="15" t="n">
        <f aca="false">(16.5*0.3)*2</f>
        <v>9.9</v>
      </c>
      <c r="F33" s="16" t="n">
        <v>110.67</v>
      </c>
      <c r="G33" s="19" t="n">
        <f aca="false">(F33*1.25)</f>
        <v>138.3375</v>
      </c>
      <c r="H33" s="15" t="n">
        <f aca="false">J33*0.6</f>
        <v>821.7396</v>
      </c>
      <c r="I33" s="15" t="n">
        <f aca="false">J33*0.4</f>
        <v>547.8264</v>
      </c>
      <c r="J33" s="18" t="n">
        <f aca="false">ROUND(E33,2)*(ROUND(G33,2))</f>
        <v>1369.566</v>
      </c>
      <c r="L33" s="2"/>
      <c r="M33" s="2"/>
      <c r="N33" s="2"/>
      <c r="O33" s="2"/>
    </row>
    <row r="34" customFormat="false" ht="46.25" hidden="false" customHeight="false" outlineLevel="0" collapsed="false">
      <c r="A34" s="13" t="n">
        <v>94964</v>
      </c>
      <c r="B34" s="13" t="s">
        <v>53</v>
      </c>
      <c r="C34" s="9" t="s">
        <v>34</v>
      </c>
      <c r="D34" s="15" t="s">
        <v>23</v>
      </c>
      <c r="E34" s="15" t="n">
        <f aca="false">(2.1*0.2*0.2*9)+(1.8*0.2*0.3*8)+(16.5*0.2*0.3)</f>
        <v>2.61</v>
      </c>
      <c r="F34" s="16" t="n">
        <v>384.64</v>
      </c>
      <c r="G34" s="19" t="n">
        <f aca="false">(F34*1.25)</f>
        <v>480.8</v>
      </c>
      <c r="H34" s="15" t="n">
        <f aca="false">(G34-I34)</f>
        <v>288.48</v>
      </c>
      <c r="I34" s="15" t="n">
        <f aca="false">(G34*0.4)</f>
        <v>192.32</v>
      </c>
      <c r="J34" s="18" t="n">
        <f aca="false">ROUND(E34,2)*(ROUND(G34,2))</f>
        <v>1254.888</v>
      </c>
      <c r="L34" s="2"/>
      <c r="M34" s="2"/>
      <c r="N34" s="2"/>
      <c r="O34" s="2"/>
    </row>
    <row r="35" customFormat="false" ht="35.05" hidden="false" customHeight="false" outlineLevel="0" collapsed="false">
      <c r="A35" s="13" t="n">
        <v>92873</v>
      </c>
      <c r="B35" s="13" t="s">
        <v>54</v>
      </c>
      <c r="C35" s="9" t="s">
        <v>36</v>
      </c>
      <c r="D35" s="15" t="s">
        <v>23</v>
      </c>
      <c r="E35" s="15" t="n">
        <f aca="false">E34</f>
        <v>2.61</v>
      </c>
      <c r="F35" s="16" t="n">
        <v>184.16</v>
      </c>
      <c r="G35" s="19" t="n">
        <f aca="false">(F35*1.25)</f>
        <v>230.2</v>
      </c>
      <c r="H35" s="15" t="n">
        <f aca="false">(G35-I35)</f>
        <v>138.12</v>
      </c>
      <c r="I35" s="15" t="n">
        <f aca="false">(G35*0.4)</f>
        <v>92.08</v>
      </c>
      <c r="J35" s="18" t="n">
        <f aca="false">ROUND(E35,2)*(ROUND(G35,2))</f>
        <v>600.822</v>
      </c>
      <c r="L35" s="2"/>
      <c r="M35" s="2"/>
      <c r="N35" s="2"/>
      <c r="O35" s="2"/>
    </row>
    <row r="36" customFormat="false" ht="23.85" hidden="false" customHeight="false" outlineLevel="0" collapsed="false">
      <c r="A36" s="13" t="n">
        <v>42408</v>
      </c>
      <c r="B36" s="13" t="s">
        <v>55</v>
      </c>
      <c r="C36" s="9" t="s">
        <v>56</v>
      </c>
      <c r="D36" s="13" t="s">
        <v>39</v>
      </c>
      <c r="E36" s="15" t="n">
        <f aca="false">18.3*2.1*2</f>
        <v>76.86</v>
      </c>
      <c r="F36" s="16" t="n">
        <f aca="false">(2.24)+(2.24*0.4)</f>
        <v>3.136</v>
      </c>
      <c r="G36" s="19" t="n">
        <f aca="false">(F36*1.25)</f>
        <v>3.92</v>
      </c>
      <c r="H36" s="15" t="n">
        <f aca="false">(G36-I36)</f>
        <v>2.352</v>
      </c>
      <c r="I36" s="15" t="n">
        <f aca="false">(G36*0.4)</f>
        <v>1.568</v>
      </c>
      <c r="J36" s="18" t="n">
        <f aca="false">ROUND(E36,2)*(ROUND(G36,2))</f>
        <v>301.2912</v>
      </c>
      <c r="L36" s="2"/>
      <c r="M36" s="2"/>
      <c r="N36" s="2"/>
      <c r="O36" s="2"/>
    </row>
    <row r="37" customFormat="false" ht="35.05" hidden="false" customHeight="false" outlineLevel="0" collapsed="false">
      <c r="A37" s="13" t="n">
        <v>87894</v>
      </c>
      <c r="B37" s="13" t="s">
        <v>57</v>
      </c>
      <c r="C37" s="9" t="s">
        <v>58</v>
      </c>
      <c r="D37" s="13" t="s">
        <v>39</v>
      </c>
      <c r="E37" s="15" t="n">
        <f aca="false">18.3*2.1</f>
        <v>38.43</v>
      </c>
      <c r="F37" s="16" t="n">
        <v>5.74</v>
      </c>
      <c r="G37" s="19" t="n">
        <f aca="false">(F37*1.25)</f>
        <v>7.175</v>
      </c>
      <c r="H37" s="15" t="n">
        <f aca="false">(G37-I37)</f>
        <v>4.305</v>
      </c>
      <c r="I37" s="15" t="n">
        <f aca="false">(G37*0.4)</f>
        <v>2.87</v>
      </c>
      <c r="J37" s="18" t="n">
        <f aca="false">ROUND(E37,2)*(ROUND(G37,2))</f>
        <v>275.9274</v>
      </c>
      <c r="L37" s="2"/>
      <c r="M37" s="2"/>
      <c r="N37" s="2"/>
      <c r="O37" s="2"/>
    </row>
    <row r="38" customFormat="false" ht="23.85" hidden="false" customHeight="false" outlineLevel="0" collapsed="false">
      <c r="A38" s="13" t="n">
        <v>88485</v>
      </c>
      <c r="B38" s="13" t="s">
        <v>59</v>
      </c>
      <c r="C38" s="9" t="s">
        <v>60</v>
      </c>
      <c r="D38" s="13" t="s">
        <v>39</v>
      </c>
      <c r="E38" s="15" t="n">
        <f aca="false">18.3*2.1</f>
        <v>38.43</v>
      </c>
      <c r="F38" s="16" t="n">
        <v>2.16</v>
      </c>
      <c r="G38" s="19" t="n">
        <f aca="false">(F38*1.25)</f>
        <v>2.7</v>
      </c>
      <c r="H38" s="15" t="n">
        <f aca="false">(G38-I38)</f>
        <v>1.62</v>
      </c>
      <c r="I38" s="15" t="n">
        <f aca="false">(G38*0.4)</f>
        <v>1.08</v>
      </c>
      <c r="J38" s="18" t="n">
        <f aca="false">ROUND(E38,2)*(ROUND(G38,2))</f>
        <v>103.761</v>
      </c>
      <c r="L38" s="2"/>
      <c r="M38" s="2"/>
      <c r="N38" s="2"/>
      <c r="O38" s="2"/>
    </row>
    <row r="39" customFormat="false" ht="32.8" hidden="false" customHeight="false" outlineLevel="0" collapsed="false">
      <c r="A39" s="22" t="n">
        <v>88489</v>
      </c>
      <c r="B39" s="13" t="s">
        <v>61</v>
      </c>
      <c r="C39" s="22" t="s">
        <v>62</v>
      </c>
      <c r="D39" s="24" t="s">
        <v>39</v>
      </c>
      <c r="E39" s="25" t="n">
        <f aca="false">E38</f>
        <v>38.43</v>
      </c>
      <c r="F39" s="16" t="n">
        <v>14.86</v>
      </c>
      <c r="G39" s="18" t="n">
        <f aca="false">F39*1.25</f>
        <v>18.575</v>
      </c>
      <c r="H39" s="18" t="n">
        <f aca="false">J39*0.6</f>
        <v>428.41764</v>
      </c>
      <c r="I39" s="18" t="n">
        <f aca="false">J39*0.4</f>
        <v>285.61176</v>
      </c>
      <c r="J39" s="18" t="n">
        <f aca="false">ROUND(E39,2)*(ROUND(G39,2))</f>
        <v>714.0294</v>
      </c>
      <c r="L39" s="2"/>
      <c r="M39" s="2"/>
      <c r="N39" s="2"/>
      <c r="O39" s="2"/>
    </row>
    <row r="40" customFormat="false" ht="13.8" hidden="false" customHeight="false" outlineLevel="0" collapsed="false">
      <c r="A40" s="26"/>
      <c r="B40" s="26"/>
      <c r="C40" s="26"/>
      <c r="D40" s="26"/>
      <c r="E40" s="26"/>
      <c r="F40" s="26"/>
      <c r="G40" s="26"/>
      <c r="H40" s="26"/>
      <c r="I40" s="27" t="s">
        <v>63</v>
      </c>
      <c r="J40" s="28" t="n">
        <f aca="false">SUM(J19:J39)</f>
        <v>30638.7577</v>
      </c>
      <c r="L40" s="2"/>
      <c r="M40" s="2"/>
      <c r="N40" s="2"/>
      <c r="O40" s="2"/>
    </row>
    <row r="41" customFormat="false" ht="13.8" hidden="false" customHeight="false" outlineLevel="0" collapsed="false">
      <c r="A41" s="10" t="s">
        <v>64</v>
      </c>
      <c r="B41" s="10"/>
      <c r="C41" s="10"/>
      <c r="D41" s="10"/>
      <c r="E41" s="10"/>
      <c r="F41" s="10"/>
      <c r="G41" s="10"/>
      <c r="H41" s="10"/>
      <c r="I41" s="10"/>
      <c r="J41" s="10"/>
      <c r="L41" s="2"/>
      <c r="M41" s="2"/>
      <c r="N41" s="2"/>
      <c r="O41" s="2"/>
    </row>
    <row r="42" customFormat="false" ht="32.8" hidden="false" customHeight="false" outlineLevel="0" collapsed="false">
      <c r="A42" s="22" t="n">
        <v>97636</v>
      </c>
      <c r="B42" s="13" t="s">
        <v>65</v>
      </c>
      <c r="C42" s="22" t="s">
        <v>66</v>
      </c>
      <c r="D42" s="24" t="s">
        <v>39</v>
      </c>
      <c r="E42" s="25" t="n">
        <f aca="false">(0.2*0.2*12)</f>
        <v>0.48</v>
      </c>
      <c r="F42" s="18" t="n">
        <v>17.39</v>
      </c>
      <c r="G42" s="18" t="n">
        <f aca="false">F42*1.25</f>
        <v>21.7375</v>
      </c>
      <c r="H42" s="18" t="n">
        <f aca="false">J42*0.6</f>
        <v>6.26112</v>
      </c>
      <c r="I42" s="18" t="n">
        <f aca="false">J42*0.4</f>
        <v>4.17408</v>
      </c>
      <c r="J42" s="18" t="n">
        <f aca="false">ROUND(E42,2)*(ROUND(G42,2))</f>
        <v>10.4352</v>
      </c>
      <c r="L42" s="2"/>
      <c r="M42" s="2"/>
      <c r="N42" s="2"/>
      <c r="O42" s="2"/>
    </row>
    <row r="43" customFormat="false" ht="22.35" hidden="false" customHeight="false" outlineLevel="0" collapsed="false">
      <c r="A43" s="22" t="n">
        <v>97628</v>
      </c>
      <c r="B43" s="13" t="s">
        <v>67</v>
      </c>
      <c r="C43" s="22" t="s">
        <v>68</v>
      </c>
      <c r="D43" s="24" t="s">
        <v>23</v>
      </c>
      <c r="E43" s="25" t="n">
        <f aca="false">(0.2*0.2*0.1*12)</f>
        <v>0.048</v>
      </c>
      <c r="F43" s="18" t="n">
        <v>234.18</v>
      </c>
      <c r="G43" s="18" t="n">
        <f aca="false">F43*1.25</f>
        <v>292.725</v>
      </c>
      <c r="H43" s="18" t="n">
        <f aca="false">J43*0.6</f>
        <v>8.7819</v>
      </c>
      <c r="I43" s="18" t="n">
        <f aca="false">J43*0.4</f>
        <v>5.8546</v>
      </c>
      <c r="J43" s="18" t="n">
        <f aca="false">ROUND(E43,2)*(ROUND(G43,2))</f>
        <v>14.6365</v>
      </c>
      <c r="L43" s="2"/>
      <c r="M43" s="2"/>
      <c r="N43" s="2"/>
      <c r="O43" s="2"/>
    </row>
    <row r="44" customFormat="false" ht="23.85" hidden="false" customHeight="false" outlineLevel="0" collapsed="false">
      <c r="A44" s="13" t="n">
        <v>96522</v>
      </c>
      <c r="B44" s="13" t="s">
        <v>69</v>
      </c>
      <c r="C44" s="14" t="s">
        <v>25</v>
      </c>
      <c r="D44" s="15" t="s">
        <v>23</v>
      </c>
      <c r="E44" s="15" t="n">
        <f aca="false">(0.2*0.2*0.4)*12</f>
        <v>0.192</v>
      </c>
      <c r="F44" s="18" t="n">
        <v>127.98</v>
      </c>
      <c r="G44" s="18" t="n">
        <f aca="false">(F44*1.25)</f>
        <v>159.975</v>
      </c>
      <c r="H44" s="18" t="n">
        <f aca="false">J44*0.6</f>
        <v>18.23772</v>
      </c>
      <c r="I44" s="18" t="n">
        <f aca="false">J44*0.4</f>
        <v>12.15848</v>
      </c>
      <c r="J44" s="18" t="n">
        <f aca="false">ROUND(E44,2)*(ROUND(G44,2))</f>
        <v>30.3962</v>
      </c>
      <c r="L44" s="2"/>
      <c r="M44" s="2"/>
      <c r="N44" s="2"/>
      <c r="O44" s="2"/>
    </row>
    <row r="45" customFormat="false" ht="46.25" hidden="false" customHeight="false" outlineLevel="0" collapsed="false">
      <c r="A45" s="13" t="n">
        <v>94964</v>
      </c>
      <c r="B45" s="13" t="s">
        <v>70</v>
      </c>
      <c r="C45" s="9" t="s">
        <v>34</v>
      </c>
      <c r="D45" s="15" t="s">
        <v>23</v>
      </c>
      <c r="E45" s="15" t="n">
        <f aca="false">E44</f>
        <v>0.192</v>
      </c>
      <c r="F45" s="18" t="n">
        <v>384.64</v>
      </c>
      <c r="G45" s="18" t="n">
        <f aca="false">(F45*1.25)</f>
        <v>480.8</v>
      </c>
      <c r="H45" s="18" t="n">
        <f aca="false">J45*0.6</f>
        <v>54.8112</v>
      </c>
      <c r="I45" s="18" t="n">
        <f aca="false">J45*0.4</f>
        <v>36.5408</v>
      </c>
      <c r="J45" s="18" t="n">
        <f aca="false">ROUND(E45,2)*(ROUND(G45,2))</f>
        <v>91.352</v>
      </c>
      <c r="L45" s="2"/>
      <c r="M45" s="2"/>
      <c r="N45" s="2"/>
      <c r="O45" s="2"/>
    </row>
    <row r="46" customFormat="false" ht="35.05" hidden="false" customHeight="false" outlineLevel="0" collapsed="false">
      <c r="A46" s="13" t="n">
        <v>92873</v>
      </c>
      <c r="B46" s="13" t="s">
        <v>71</v>
      </c>
      <c r="C46" s="9" t="s">
        <v>36</v>
      </c>
      <c r="D46" s="15" t="s">
        <v>23</v>
      </c>
      <c r="E46" s="15" t="n">
        <f aca="false">E45</f>
        <v>0.192</v>
      </c>
      <c r="F46" s="18" t="n">
        <v>184.16</v>
      </c>
      <c r="G46" s="18" t="n">
        <f aca="false">(F46*1.25)</f>
        <v>230.2</v>
      </c>
      <c r="H46" s="18" t="n">
        <f aca="false">J46*0.6</f>
        <v>26.2428</v>
      </c>
      <c r="I46" s="18" t="n">
        <f aca="false">J46*0.4</f>
        <v>17.4952</v>
      </c>
      <c r="J46" s="18" t="n">
        <f aca="false">ROUND(E46,2)*(ROUND(G46,2))</f>
        <v>43.738</v>
      </c>
      <c r="L46" s="2" t="s">
        <v>72</v>
      </c>
      <c r="M46" s="2"/>
      <c r="N46" s="2"/>
      <c r="O46" s="2"/>
    </row>
    <row r="47" customFormat="false" ht="35.05" hidden="false" customHeight="false" outlineLevel="0" collapsed="false">
      <c r="A47" s="13" t="n">
        <v>11963</v>
      </c>
      <c r="B47" s="13" t="s">
        <v>73</v>
      </c>
      <c r="C47" s="9" t="s">
        <v>74</v>
      </c>
      <c r="D47" s="15" t="s">
        <v>75</v>
      </c>
      <c r="E47" s="15" t="n">
        <v>12</v>
      </c>
      <c r="F47" s="18" t="n">
        <v>6.77</v>
      </c>
      <c r="G47" s="18" t="n">
        <f aca="false">(F47*1.25)</f>
        <v>8.4625</v>
      </c>
      <c r="H47" s="18" t="n">
        <f aca="false">J47*0.6</f>
        <v>60.912</v>
      </c>
      <c r="I47" s="18" t="n">
        <f aca="false">J47*0.4</f>
        <v>40.608</v>
      </c>
      <c r="J47" s="18" t="n">
        <f aca="false">ROUND(E47,2)*(ROUND(G47,2))</f>
        <v>101.52</v>
      </c>
      <c r="L47" s="2"/>
      <c r="M47" s="2"/>
      <c r="N47" s="2"/>
      <c r="O47" s="2"/>
    </row>
    <row r="48" customFormat="false" ht="46.25" hidden="false" customHeight="false" outlineLevel="0" collapsed="false">
      <c r="A48" s="9" t="s">
        <v>76</v>
      </c>
      <c r="B48" s="13" t="s">
        <v>77</v>
      </c>
      <c r="C48" s="9" t="s">
        <v>78</v>
      </c>
      <c r="D48" s="15" t="s">
        <v>75</v>
      </c>
      <c r="E48" s="15" t="n">
        <v>1</v>
      </c>
      <c r="F48" s="18" t="n">
        <v>12905</v>
      </c>
      <c r="G48" s="18" t="n">
        <f aca="false">(F48*1.25)</f>
        <v>16131.25</v>
      </c>
      <c r="H48" s="18" t="n">
        <f aca="false">J48*0.6</f>
        <v>9678.75</v>
      </c>
      <c r="I48" s="18" t="n">
        <f aca="false">J48*0.4</f>
        <v>6452.5</v>
      </c>
      <c r="J48" s="18" t="n">
        <f aca="false">ROUND(E48,2)*(ROUND(G48,2))</f>
        <v>16131.25</v>
      </c>
      <c r="L48" s="2"/>
      <c r="M48" s="2"/>
      <c r="N48" s="2"/>
      <c r="O48" s="2"/>
    </row>
    <row r="49" customFormat="false" ht="124.6" hidden="false" customHeight="false" outlineLevel="0" collapsed="false">
      <c r="A49" s="9" t="s">
        <v>76</v>
      </c>
      <c r="B49" s="13" t="s">
        <v>79</v>
      </c>
      <c r="C49" s="9" t="s">
        <v>80</v>
      </c>
      <c r="D49" s="15" t="s">
        <v>75</v>
      </c>
      <c r="E49" s="15" t="n">
        <v>1</v>
      </c>
      <c r="F49" s="18" t="n">
        <v>3200</v>
      </c>
      <c r="G49" s="18" t="n">
        <f aca="false">(F49*1.25)</f>
        <v>4000</v>
      </c>
      <c r="H49" s="18" t="n">
        <f aca="false">J49*0.6</f>
        <v>2400</v>
      </c>
      <c r="I49" s="18" t="n">
        <f aca="false">J49*0.4</f>
        <v>1600</v>
      </c>
      <c r="J49" s="18" t="n">
        <f aca="false">ROUND(E49,2)*(ROUND(G49,2))</f>
        <v>4000</v>
      </c>
      <c r="L49" s="2"/>
      <c r="M49" s="2"/>
      <c r="N49" s="2"/>
      <c r="O49" s="2"/>
    </row>
    <row r="50" customFormat="false" ht="46.25" hidden="false" customHeight="false" outlineLevel="0" collapsed="false">
      <c r="A50" s="13" t="n">
        <v>100753</v>
      </c>
      <c r="B50" s="13" t="s">
        <v>81</v>
      </c>
      <c r="C50" s="9" t="s">
        <v>82</v>
      </c>
      <c r="D50" s="15" t="s">
        <v>39</v>
      </c>
      <c r="E50" s="15" t="n">
        <f aca="false">(26.75*2)*2</f>
        <v>107</v>
      </c>
      <c r="F50" s="18" t="n">
        <v>17.92</v>
      </c>
      <c r="G50" s="18" t="n">
        <f aca="false">(F50*1.25)</f>
        <v>22.4</v>
      </c>
      <c r="H50" s="18" t="n">
        <f aca="false">J50*0.6</f>
        <v>1438.08</v>
      </c>
      <c r="I50" s="18" t="n">
        <f aca="false">J50*0.4</f>
        <v>958.72</v>
      </c>
      <c r="J50" s="18" t="n">
        <f aca="false">ROUND(E50,2)*(ROUND(G50,2))</f>
        <v>2396.8</v>
      </c>
      <c r="L50" s="2"/>
      <c r="M50" s="2"/>
      <c r="N50" s="2"/>
      <c r="O50" s="2"/>
    </row>
    <row r="51" customFormat="false" ht="22.35" hidden="false" customHeight="false" outlineLevel="0" collapsed="false">
      <c r="A51" s="29" t="s">
        <v>83</v>
      </c>
      <c r="B51" s="13" t="s">
        <v>84</v>
      </c>
      <c r="C51" s="29" t="s">
        <v>85</v>
      </c>
      <c r="D51" s="23" t="s">
        <v>75</v>
      </c>
      <c r="E51" s="30" t="n">
        <v>1</v>
      </c>
      <c r="F51" s="18" t="n">
        <f aca="false">150+(150*0.4)</f>
        <v>210</v>
      </c>
      <c r="G51" s="18" t="n">
        <f aca="false">F51*1.25</f>
        <v>262.5</v>
      </c>
      <c r="H51" s="18" t="n">
        <f aca="false">J51*0.6</f>
        <v>157.5</v>
      </c>
      <c r="I51" s="18" t="n">
        <f aca="false">J51*0.4</f>
        <v>105</v>
      </c>
      <c r="J51" s="18" t="n">
        <f aca="false">ROUND(E51,2)*(ROUND(G51,2))</f>
        <v>262.5</v>
      </c>
      <c r="L51" s="2"/>
      <c r="M51" s="2"/>
      <c r="N51" s="2"/>
      <c r="O51" s="2"/>
    </row>
    <row r="52" customFormat="false" ht="22.35" hidden="false" customHeight="false" outlineLevel="0" collapsed="false">
      <c r="A52" s="22" t="n">
        <v>99811</v>
      </c>
      <c r="B52" s="13" t="s">
        <v>86</v>
      </c>
      <c r="C52" s="29" t="s">
        <v>87</v>
      </c>
      <c r="D52" s="23" t="s">
        <v>39</v>
      </c>
      <c r="E52" s="30" t="n">
        <v>50</v>
      </c>
      <c r="F52" s="18" t="n">
        <v>3</v>
      </c>
      <c r="G52" s="18" t="n">
        <f aca="false">F52*1.25</f>
        <v>3.75</v>
      </c>
      <c r="H52" s="18" t="n">
        <f aca="false">J52*0.6</f>
        <v>112.5</v>
      </c>
      <c r="I52" s="18" t="n">
        <f aca="false">J52*0.4</f>
        <v>75</v>
      </c>
      <c r="J52" s="18" t="n">
        <f aca="false">ROUND(E52,2)*(ROUND(G52,2))</f>
        <v>187.5</v>
      </c>
      <c r="L52" s="2"/>
      <c r="M52" s="2"/>
      <c r="N52" s="2"/>
      <c r="O52" s="2"/>
    </row>
    <row r="53" customFormat="false" ht="15" hidden="false" customHeight="false" outlineLevel="0" collapsed="false">
      <c r="A53" s="26"/>
      <c r="B53" s="26"/>
      <c r="C53" s="26"/>
      <c r="D53" s="26"/>
      <c r="E53" s="26"/>
      <c r="F53" s="26"/>
      <c r="G53" s="26"/>
      <c r="H53" s="26"/>
      <c r="I53" s="27" t="s">
        <v>63</v>
      </c>
      <c r="J53" s="28" t="n">
        <f aca="false">SUM(J42:J52)</f>
        <v>23270.1279</v>
      </c>
      <c r="L53" s="2"/>
      <c r="M53" s="2"/>
      <c r="N53" s="2"/>
      <c r="O53" s="2"/>
    </row>
    <row r="54" customFormat="false" ht="13.8" hidden="false" customHeight="false" outlineLevel="0" collapsed="false">
      <c r="L54" s="2"/>
      <c r="M54" s="2"/>
      <c r="N54" s="2"/>
      <c r="O54" s="2"/>
    </row>
    <row r="55" customFormat="false" ht="15" hidden="false" customHeight="false" outlineLevel="0" collapsed="false">
      <c r="A55" s="8" t="s">
        <v>88</v>
      </c>
      <c r="B55" s="8"/>
      <c r="C55" s="8"/>
      <c r="D55" s="8"/>
      <c r="E55" s="8"/>
      <c r="F55" s="8"/>
      <c r="G55" s="8"/>
      <c r="H55" s="8"/>
      <c r="I55" s="8"/>
      <c r="J55" s="31" t="n">
        <f aca="false">J53+J40</f>
        <v>53908.8856</v>
      </c>
      <c r="L55" s="2"/>
      <c r="M55" s="2"/>
      <c r="N55" s="2"/>
      <c r="O55" s="2"/>
    </row>
    <row r="56" customFormat="false" ht="15" hidden="false" customHeight="true" outlineLevel="0" collapsed="false">
      <c r="L56" s="2"/>
      <c r="M56" s="2"/>
      <c r="N56" s="2"/>
      <c r="O56" s="2"/>
    </row>
    <row r="57" customFormat="false" ht="13.8" hidden="false" customHeight="false" outlineLevel="0" collapsed="false">
      <c r="A57" s="32" t="s">
        <v>89</v>
      </c>
      <c r="B57" s="32"/>
      <c r="C57" s="32"/>
      <c r="D57" s="32"/>
      <c r="E57" s="32"/>
      <c r="F57" s="32"/>
      <c r="G57" s="32"/>
      <c r="H57" s="32"/>
      <c r="I57" s="32"/>
      <c r="J57" s="32"/>
      <c r="L57" s="2"/>
      <c r="M57" s="2"/>
      <c r="N57" s="2"/>
      <c r="O57" s="2"/>
    </row>
    <row r="58" customFormat="false" ht="15" hidden="false" customHeight="false" outlineLevel="0" collapsed="false">
      <c r="L58" s="2"/>
      <c r="M58" s="2"/>
      <c r="N58" s="2"/>
      <c r="O58" s="2"/>
    </row>
    <row r="59" customFormat="false" ht="13.8" hidden="false" customHeight="false" outlineLevel="0" collapsed="false">
      <c r="C59" s="33" t="s">
        <v>90</v>
      </c>
      <c r="D59" s="34"/>
      <c r="E59" s="34"/>
      <c r="F59" s="35"/>
      <c r="G59" s="33"/>
      <c r="H59" s="33" t="s">
        <v>90</v>
      </c>
      <c r="I59" s="34"/>
      <c r="L59" s="2"/>
      <c r="M59" s="2"/>
      <c r="N59" s="2"/>
      <c r="O59" s="2"/>
    </row>
    <row r="60" customFormat="false" ht="13.8" hidden="false" customHeight="false" outlineLevel="0" collapsed="false">
      <c r="C60" s="34" t="s">
        <v>91</v>
      </c>
      <c r="D60" s="34"/>
      <c r="E60" s="34"/>
      <c r="F60" s="35"/>
      <c r="G60" s="34"/>
      <c r="H60" s="34" t="s">
        <v>92</v>
      </c>
      <c r="I60" s="34"/>
      <c r="L60" s="2"/>
      <c r="M60" s="2"/>
      <c r="N60" s="2"/>
      <c r="O60" s="2"/>
    </row>
    <row r="61" customFormat="false" ht="13.8" hidden="false" customHeight="false" outlineLevel="0" collapsed="false">
      <c r="C61" s="34" t="s">
        <v>93</v>
      </c>
      <c r="D61" s="35"/>
      <c r="E61" s="35"/>
      <c r="F61" s="35"/>
      <c r="G61" s="34"/>
      <c r="H61" s="34" t="s">
        <v>94</v>
      </c>
      <c r="I61" s="35"/>
      <c r="L61" s="2"/>
      <c r="M61" s="2"/>
      <c r="N61" s="2"/>
      <c r="O61" s="2"/>
    </row>
    <row r="62" customFormat="false" ht="13.8" hidden="false" customHeight="false" outlineLevel="0" collapsed="false">
      <c r="L62" s="2"/>
      <c r="M62" s="2"/>
      <c r="N62" s="2"/>
      <c r="O62" s="2"/>
    </row>
    <row r="63" customFormat="false" ht="13.8" hidden="false" customHeight="false" outlineLevel="0" collapsed="false">
      <c r="L63" s="2"/>
      <c r="M63" s="2"/>
      <c r="N63" s="2"/>
      <c r="O63" s="2"/>
    </row>
    <row r="64" customFormat="false" ht="13.8" hidden="false" customHeight="false" outlineLevel="0" collapsed="false">
      <c r="L64" s="2"/>
      <c r="M64" s="2"/>
      <c r="N64" s="2"/>
      <c r="O64" s="2"/>
    </row>
    <row r="65" customFormat="false" ht="13.8" hidden="false" customHeight="false" outlineLevel="0" collapsed="false">
      <c r="L65" s="2"/>
      <c r="M65" s="2"/>
      <c r="N65" s="2"/>
      <c r="O65" s="2"/>
    </row>
    <row r="66" customFormat="false" ht="13.8" hidden="false" customHeight="false" outlineLevel="0" collapsed="false">
      <c r="L66" s="2"/>
      <c r="M66" s="2"/>
      <c r="N66" s="2"/>
      <c r="O66" s="2"/>
    </row>
    <row r="67" customFormat="false" ht="13.8" hidden="false" customHeight="false" outlineLevel="0" collapsed="false">
      <c r="L67" s="2"/>
      <c r="M67" s="2"/>
      <c r="N67" s="2"/>
      <c r="O67" s="2"/>
    </row>
    <row r="68" customFormat="false" ht="15" hidden="false" customHeight="false" outlineLevel="0" collapsed="false">
      <c r="L68" s="2"/>
      <c r="M68" s="2"/>
      <c r="N68" s="2"/>
      <c r="O68" s="2"/>
    </row>
    <row r="70" customFormat="false" ht="20.25" hidden="false" customHeight="true" outlineLevel="0" collapsed="false"/>
    <row r="78" customFormat="false" ht="48.75" hidden="false" customHeight="true" outlineLevel="0" collapsed="false">
      <c r="L78" s="2"/>
      <c r="M78" s="2"/>
      <c r="N78" s="2"/>
      <c r="O78" s="2"/>
    </row>
    <row r="79" customFormat="false" ht="15" hidden="false" customHeight="false" outlineLevel="0" collapsed="false">
      <c r="L79" s="2"/>
      <c r="M79" s="2"/>
      <c r="N79" s="2"/>
      <c r="O79" s="2"/>
    </row>
    <row r="80" customFormat="false" ht="15" hidden="false" customHeight="false" outlineLevel="0" collapsed="false">
      <c r="L80" s="2"/>
      <c r="M80" s="2"/>
      <c r="N80" s="2"/>
      <c r="O80" s="2"/>
    </row>
    <row r="81" customFormat="false" ht="15" hidden="false" customHeight="false" outlineLevel="0" collapsed="false">
      <c r="L81" s="2"/>
      <c r="M81" s="2"/>
      <c r="N81" s="2"/>
      <c r="O81" s="2"/>
    </row>
    <row r="82" customFormat="false" ht="42.75" hidden="false" customHeight="true" outlineLevel="0" collapsed="false">
      <c r="L82" s="2"/>
      <c r="M82" s="2"/>
      <c r="N82" s="2"/>
      <c r="O82" s="2"/>
    </row>
    <row r="83" customFormat="false" ht="45" hidden="false" customHeight="true" outlineLevel="0" collapsed="false">
      <c r="L83" s="2"/>
      <c r="M83" s="2"/>
      <c r="N83" s="2"/>
      <c r="O83" s="2"/>
    </row>
    <row r="84" customFormat="false" ht="15" hidden="false" customHeight="false" outlineLevel="0" collapsed="false">
      <c r="L84" s="2"/>
      <c r="M84" s="2"/>
      <c r="N84" s="2"/>
      <c r="O84" s="2"/>
    </row>
    <row r="85" customFormat="false" ht="15" hidden="false" customHeight="false" outlineLevel="0" collapsed="false">
      <c r="L85" s="2"/>
      <c r="M85" s="2"/>
      <c r="N85" s="2"/>
      <c r="O85" s="2"/>
    </row>
    <row r="86" customFormat="false" ht="15" hidden="false" customHeight="false" outlineLevel="0" collapsed="false">
      <c r="L86" s="2"/>
      <c r="M86" s="2"/>
      <c r="N86" s="2"/>
      <c r="O86" s="2"/>
    </row>
    <row r="87" customFormat="false" ht="54" hidden="false" customHeight="true" outlineLevel="0" collapsed="false">
      <c r="L87" s="2"/>
      <c r="M87" s="2"/>
      <c r="N87" s="2"/>
      <c r="O87" s="2"/>
    </row>
    <row r="88" customFormat="false" ht="36" hidden="false" customHeight="true" outlineLevel="0" collapsed="false">
      <c r="L88" s="2"/>
      <c r="M88" s="2"/>
      <c r="N88" s="2"/>
      <c r="O88" s="2"/>
    </row>
    <row r="89" customFormat="false" ht="15" hidden="false" customHeight="false" outlineLevel="0" collapsed="false">
      <c r="L89" s="2"/>
      <c r="M89" s="2"/>
      <c r="N89" s="2"/>
      <c r="O89" s="2"/>
    </row>
    <row r="90" customFormat="false" ht="15" hidden="false" customHeight="false" outlineLevel="0" collapsed="false">
      <c r="L90" s="2"/>
      <c r="M90" s="2"/>
      <c r="N90" s="2"/>
      <c r="O90" s="2"/>
    </row>
    <row r="91" customFormat="false" ht="15" hidden="false" customHeight="false" outlineLevel="0" collapsed="false">
      <c r="L91" s="2"/>
      <c r="M91" s="2"/>
      <c r="N91" s="2"/>
      <c r="O91" s="2"/>
    </row>
    <row r="92" customFormat="false" ht="15" hidden="false" customHeight="false" outlineLevel="0" collapsed="false">
      <c r="L92" s="2"/>
      <c r="M92" s="2"/>
      <c r="N92" s="2"/>
      <c r="O92" s="2"/>
    </row>
    <row r="93" customFormat="false" ht="53.25" hidden="false" customHeight="true" outlineLevel="0" collapsed="false">
      <c r="L93" s="2"/>
      <c r="M93" s="2"/>
      <c r="N93" s="2"/>
      <c r="O93" s="2"/>
    </row>
    <row r="94" customFormat="false" ht="15" hidden="false" customHeight="false" outlineLevel="0" collapsed="false">
      <c r="L94" s="2"/>
      <c r="M94" s="2"/>
      <c r="N94" s="2"/>
      <c r="O94" s="2"/>
    </row>
    <row r="95" customFormat="false" ht="15" hidden="false" customHeight="false" outlineLevel="0" collapsed="false">
      <c r="L95" s="2"/>
      <c r="M95" s="2"/>
      <c r="N95" s="2"/>
      <c r="O95" s="2"/>
    </row>
    <row r="96" customFormat="false" ht="53.25" hidden="false" customHeight="true" outlineLevel="0" collapsed="false">
      <c r="L96" s="2"/>
      <c r="M96" s="2"/>
      <c r="N96" s="2"/>
      <c r="O96" s="2"/>
    </row>
    <row r="97" customFormat="false" ht="15" hidden="false" customHeight="false" outlineLevel="0" collapsed="false">
      <c r="L97" s="2"/>
      <c r="M97" s="2"/>
      <c r="N97" s="2"/>
      <c r="O97" s="2"/>
    </row>
    <row r="98" customFormat="false" ht="15" hidden="false" customHeight="false" outlineLevel="0" collapsed="false">
      <c r="L98" s="2"/>
      <c r="M98" s="2"/>
      <c r="N98" s="2"/>
      <c r="O98" s="2"/>
    </row>
    <row r="99" customFormat="false" ht="15" hidden="false" customHeight="false" outlineLevel="0" collapsed="false">
      <c r="L99" s="2"/>
      <c r="M99" s="2"/>
      <c r="N99" s="2"/>
      <c r="O99" s="2"/>
    </row>
    <row r="100" customFormat="false" ht="15" hidden="false" customHeight="false" outlineLevel="0" collapsed="false">
      <c r="L100" s="2"/>
      <c r="M100" s="2"/>
      <c r="N100" s="2"/>
      <c r="O100" s="2"/>
    </row>
    <row r="101" customFormat="false" ht="15" hidden="false" customHeight="false" outlineLevel="0" collapsed="false">
      <c r="L101" s="2"/>
      <c r="M101" s="2"/>
      <c r="N101" s="2"/>
      <c r="O101" s="2"/>
    </row>
    <row r="102" customFormat="false" ht="15" hidden="false" customHeight="false" outlineLevel="0" collapsed="false">
      <c r="L102" s="2"/>
      <c r="M102" s="2"/>
      <c r="N102" s="2"/>
      <c r="O102" s="2"/>
    </row>
    <row r="103" customFormat="false" ht="15" hidden="false" customHeight="false" outlineLevel="0" collapsed="false">
      <c r="L103" s="2"/>
      <c r="M103" s="2"/>
      <c r="N103" s="2"/>
      <c r="O103" s="2"/>
    </row>
    <row r="104" customFormat="false" ht="15" hidden="false" customHeight="false" outlineLevel="0" collapsed="false">
      <c r="L104" s="2"/>
      <c r="M104" s="2"/>
      <c r="N104" s="2"/>
      <c r="O104" s="2"/>
    </row>
    <row r="105" customFormat="false" ht="83.25" hidden="false" customHeight="true" outlineLevel="0" collapsed="false">
      <c r="L105" s="2"/>
      <c r="M105" s="2"/>
      <c r="N105" s="2"/>
      <c r="O105" s="2"/>
    </row>
    <row r="106" customFormat="false" ht="15" hidden="false" customHeight="false" outlineLevel="0" collapsed="false">
      <c r="L106" s="2"/>
      <c r="M106" s="2"/>
      <c r="N106" s="2"/>
      <c r="O106" s="2"/>
    </row>
    <row r="107" customFormat="false" ht="15" hidden="false" customHeight="false" outlineLevel="0" collapsed="false">
      <c r="L107" s="2"/>
      <c r="M107" s="2"/>
      <c r="N107" s="2"/>
      <c r="O107" s="2"/>
    </row>
    <row r="108" customFormat="false" ht="15" hidden="false" customHeight="false" outlineLevel="0" collapsed="false">
      <c r="L108" s="2"/>
      <c r="M108" s="2"/>
      <c r="N108" s="2"/>
      <c r="O108" s="2"/>
    </row>
    <row r="109" customFormat="false" ht="45.75" hidden="false" customHeight="true" outlineLevel="0" collapsed="false">
      <c r="L109" s="2"/>
      <c r="M109" s="2"/>
      <c r="N109" s="2"/>
      <c r="O109" s="2"/>
    </row>
    <row r="110" customFormat="false" ht="45" hidden="false" customHeight="true" outlineLevel="0" collapsed="false">
      <c r="L110" s="2"/>
      <c r="M110" s="2"/>
      <c r="N110" s="2"/>
      <c r="O110" s="2"/>
    </row>
    <row r="111" customFormat="false" ht="15" hidden="false" customHeight="false" outlineLevel="0" collapsed="false">
      <c r="L111" s="2"/>
      <c r="M111" s="2"/>
      <c r="N111" s="2"/>
      <c r="O111" s="2"/>
    </row>
    <row r="112" customFormat="false" ht="15" hidden="false" customHeight="false" outlineLevel="0" collapsed="false">
      <c r="L112" s="2"/>
      <c r="M112" s="2"/>
      <c r="N112" s="2"/>
      <c r="O112" s="2"/>
    </row>
    <row r="113" customFormat="false" ht="15" hidden="false" customHeight="false" outlineLevel="0" collapsed="false">
      <c r="L113" s="2"/>
      <c r="M113" s="2"/>
      <c r="N113" s="2"/>
      <c r="O113" s="2"/>
    </row>
    <row r="114" customFormat="false" ht="15" hidden="false" customHeight="false" outlineLevel="0" collapsed="false">
      <c r="L114" s="2"/>
      <c r="M114" s="2"/>
      <c r="N114" s="2"/>
      <c r="O114" s="2"/>
    </row>
    <row r="115" customFormat="false" ht="15" hidden="false" customHeight="false" outlineLevel="0" collapsed="false">
      <c r="L115" s="2"/>
      <c r="M115" s="2"/>
      <c r="N115" s="2"/>
      <c r="O115" s="2"/>
    </row>
    <row r="116" customFormat="false" ht="15" hidden="false" customHeight="false" outlineLevel="0" collapsed="false">
      <c r="L116" s="2"/>
      <c r="M116" s="2"/>
      <c r="N116" s="2"/>
      <c r="O116" s="2"/>
    </row>
    <row r="117" customFormat="false" ht="15" hidden="false" customHeight="false" outlineLevel="0" collapsed="false">
      <c r="L117" s="2"/>
      <c r="M117" s="2"/>
      <c r="N117" s="2"/>
      <c r="O117" s="2"/>
    </row>
    <row r="118" customFormat="false" ht="15" hidden="false" customHeight="false" outlineLevel="0" collapsed="false">
      <c r="L118" s="2"/>
      <c r="M118" s="2"/>
      <c r="N118" s="2"/>
      <c r="O118" s="2"/>
    </row>
    <row r="119" customFormat="false" ht="15" hidden="false" customHeight="false" outlineLevel="0" collapsed="false">
      <c r="L119" s="2"/>
      <c r="M119" s="2"/>
      <c r="N119" s="2"/>
      <c r="O119" s="2"/>
    </row>
    <row r="120" customFormat="false" ht="15" hidden="false" customHeight="false" outlineLevel="0" collapsed="false">
      <c r="L120" s="2"/>
      <c r="M120" s="2"/>
      <c r="N120" s="2"/>
      <c r="O120" s="2"/>
    </row>
    <row r="121" customFormat="false" ht="15" hidden="false" customHeight="false" outlineLevel="0" collapsed="false">
      <c r="L121" s="2"/>
      <c r="M121" s="2"/>
      <c r="N121" s="2"/>
      <c r="O121" s="2"/>
    </row>
    <row r="122" customFormat="false" ht="15" hidden="false" customHeight="false" outlineLevel="0" collapsed="false">
      <c r="L122" s="2"/>
      <c r="M122" s="2"/>
      <c r="N122" s="2"/>
      <c r="O122" s="2"/>
    </row>
    <row r="123" customFormat="false" ht="15" hidden="false" customHeight="false" outlineLevel="0" collapsed="false">
      <c r="L123" s="2"/>
      <c r="M123" s="2"/>
      <c r="N123" s="2"/>
      <c r="O123" s="2"/>
    </row>
    <row r="124" customFormat="false" ht="15" hidden="false" customHeight="false" outlineLevel="0" collapsed="false">
      <c r="L124" s="2"/>
      <c r="M124" s="2"/>
      <c r="N124" s="2"/>
      <c r="O124" s="2"/>
    </row>
    <row r="125" customFormat="false" ht="15" hidden="false" customHeight="false" outlineLevel="0" collapsed="false">
      <c r="L125" s="2"/>
      <c r="M125" s="2"/>
      <c r="N125" s="2"/>
      <c r="O125" s="2"/>
    </row>
    <row r="126" customFormat="false" ht="15" hidden="false" customHeight="false" outlineLevel="0" collapsed="false">
      <c r="L126" s="2"/>
      <c r="M126" s="2"/>
      <c r="N126" s="2"/>
      <c r="O126" s="2"/>
    </row>
    <row r="127" customFormat="false" ht="15" hidden="false" customHeight="false" outlineLevel="0" collapsed="false">
      <c r="L127" s="2"/>
      <c r="M127" s="2"/>
      <c r="N127" s="2"/>
      <c r="O127" s="2"/>
    </row>
    <row r="128" customFormat="false" ht="15" hidden="false" customHeight="false" outlineLevel="0" collapsed="false">
      <c r="L128" s="2"/>
      <c r="M128" s="2"/>
      <c r="N128" s="2"/>
      <c r="O128" s="2"/>
    </row>
    <row r="129" customFormat="false" ht="15" hidden="false" customHeight="false" outlineLevel="0" collapsed="false">
      <c r="L129" s="2"/>
      <c r="M129" s="2"/>
      <c r="N129" s="2"/>
      <c r="O129" s="2"/>
    </row>
    <row r="130" customFormat="false" ht="15" hidden="false" customHeight="false" outlineLevel="0" collapsed="false">
      <c r="L130" s="2"/>
      <c r="M130" s="2"/>
      <c r="N130" s="2"/>
      <c r="O130" s="2"/>
    </row>
    <row r="131" customFormat="false" ht="15" hidden="false" customHeight="false" outlineLevel="0" collapsed="false">
      <c r="L131" s="2"/>
      <c r="M131" s="2"/>
      <c r="N131" s="2"/>
      <c r="O131" s="2"/>
    </row>
    <row r="132" customFormat="false" ht="15" hidden="false" customHeight="false" outlineLevel="0" collapsed="false">
      <c r="L132" s="2"/>
      <c r="M132" s="2"/>
      <c r="N132" s="2"/>
      <c r="O132" s="2"/>
    </row>
    <row r="133" customFormat="false" ht="15" hidden="false" customHeight="false" outlineLevel="0" collapsed="false">
      <c r="L133" s="2"/>
      <c r="M133" s="2"/>
      <c r="N133" s="2"/>
      <c r="O133" s="2"/>
    </row>
    <row r="134" customFormat="false" ht="15" hidden="false" customHeight="false" outlineLevel="0" collapsed="false">
      <c r="L134" s="2"/>
      <c r="M134" s="2"/>
      <c r="N134" s="2"/>
      <c r="O134" s="2"/>
    </row>
    <row r="135" customFormat="false" ht="15" hidden="false" customHeight="false" outlineLevel="0" collapsed="false">
      <c r="L135" s="2"/>
      <c r="M135" s="2"/>
      <c r="N135" s="2"/>
      <c r="O135" s="2"/>
    </row>
    <row r="136" customFormat="false" ht="37.5" hidden="false" customHeight="true" outlineLevel="0" collapsed="false">
      <c r="L136" s="2"/>
      <c r="M136" s="2"/>
      <c r="N136" s="2"/>
      <c r="O136" s="2"/>
    </row>
    <row r="137" customFormat="false" ht="15" hidden="false" customHeight="false" outlineLevel="0" collapsed="false">
      <c r="L137" s="2"/>
      <c r="M137" s="2"/>
      <c r="N137" s="2"/>
      <c r="O137" s="2"/>
    </row>
    <row r="138" customFormat="false" ht="15" hidden="false" customHeight="false" outlineLevel="0" collapsed="false">
      <c r="L138" s="2"/>
      <c r="M138" s="2"/>
      <c r="N138" s="2"/>
      <c r="O138" s="2"/>
    </row>
    <row r="139" customFormat="false" ht="15" hidden="false" customHeight="false" outlineLevel="0" collapsed="false">
      <c r="L139" s="2"/>
      <c r="M139" s="2"/>
      <c r="N139" s="2"/>
      <c r="O139" s="2"/>
    </row>
    <row r="140" customFormat="false" ht="15" hidden="false" customHeight="false" outlineLevel="0" collapsed="false">
      <c r="L140" s="2"/>
      <c r="M140" s="2"/>
      <c r="N140" s="2"/>
      <c r="O140" s="2"/>
    </row>
    <row r="141" customFormat="false" ht="15" hidden="false" customHeight="false" outlineLevel="0" collapsed="false">
      <c r="L141" s="2"/>
      <c r="M141" s="2"/>
      <c r="N141" s="2"/>
      <c r="O141" s="2"/>
    </row>
    <row r="142" customFormat="false" ht="15" hidden="false" customHeight="false" outlineLevel="0" collapsed="false">
      <c r="L142" s="2"/>
      <c r="M142" s="2"/>
      <c r="N142" s="2"/>
      <c r="O142" s="2"/>
    </row>
    <row r="143" customFormat="false" ht="15" hidden="false" customHeight="false" outlineLevel="0" collapsed="false">
      <c r="L143" s="2"/>
      <c r="M143" s="2"/>
      <c r="N143" s="2"/>
      <c r="O143" s="2"/>
    </row>
    <row r="144" customFormat="false" ht="15" hidden="false" customHeight="false" outlineLevel="0" collapsed="false">
      <c r="L144" s="2"/>
      <c r="M144" s="2"/>
      <c r="N144" s="2"/>
      <c r="O144" s="2"/>
    </row>
    <row r="145" customFormat="false" ht="15" hidden="false" customHeight="false" outlineLevel="0" collapsed="false">
      <c r="L145" s="2"/>
      <c r="M145" s="2"/>
      <c r="N145" s="2"/>
      <c r="O145" s="2"/>
    </row>
    <row r="146" customFormat="false" ht="15" hidden="false" customHeight="false" outlineLevel="0" collapsed="false">
      <c r="L146" s="2"/>
      <c r="M146" s="2"/>
      <c r="N146" s="2"/>
      <c r="O146" s="2"/>
    </row>
    <row r="147" customFormat="false" ht="15" hidden="false" customHeight="false" outlineLevel="0" collapsed="false">
      <c r="L147" s="2"/>
      <c r="M147" s="2"/>
      <c r="N147" s="2"/>
      <c r="O147" s="2"/>
    </row>
    <row r="148" customFormat="false" ht="15" hidden="false" customHeight="false" outlineLevel="0" collapsed="false">
      <c r="L148" s="2"/>
      <c r="M148" s="2"/>
      <c r="N148" s="2"/>
      <c r="O148" s="2"/>
    </row>
    <row r="149" customFormat="false" ht="15" hidden="false" customHeight="false" outlineLevel="0" collapsed="false">
      <c r="L149" s="2"/>
      <c r="M149" s="2"/>
      <c r="N149" s="2"/>
      <c r="O149" s="2"/>
    </row>
    <row r="150" customFormat="false" ht="15" hidden="false" customHeight="false" outlineLevel="0" collapsed="false">
      <c r="L150" s="2"/>
      <c r="M150" s="2"/>
      <c r="N150" s="2"/>
      <c r="O150" s="2"/>
    </row>
    <row r="151" customFormat="false" ht="15" hidden="false" customHeight="false" outlineLevel="0" collapsed="false">
      <c r="L151" s="2"/>
      <c r="M151" s="2"/>
      <c r="N151" s="2"/>
      <c r="O151" s="2"/>
    </row>
    <row r="152" customFormat="false" ht="15" hidden="false" customHeight="false" outlineLevel="0" collapsed="false">
      <c r="L152" s="2"/>
      <c r="M152" s="2"/>
      <c r="N152" s="2"/>
      <c r="O152" s="2"/>
    </row>
    <row r="153" customFormat="false" ht="15" hidden="false" customHeight="false" outlineLevel="0" collapsed="false">
      <c r="L153" s="2"/>
      <c r="M153" s="2"/>
      <c r="N153" s="2"/>
      <c r="O153" s="2"/>
    </row>
    <row r="154" customFormat="false" ht="15" hidden="false" customHeight="false" outlineLevel="0" collapsed="false">
      <c r="L154" s="2"/>
      <c r="M154" s="2"/>
      <c r="N154" s="2"/>
      <c r="O154" s="2"/>
    </row>
    <row r="155" customFormat="false" ht="15" hidden="false" customHeight="false" outlineLevel="0" collapsed="false">
      <c r="L155" s="2"/>
      <c r="M155" s="2"/>
      <c r="N155" s="2"/>
      <c r="O155" s="2"/>
    </row>
    <row r="156" customFormat="false" ht="15" hidden="false" customHeight="false" outlineLevel="0" collapsed="false">
      <c r="L156" s="2"/>
      <c r="M156" s="2"/>
      <c r="N156" s="2"/>
      <c r="O156" s="2"/>
    </row>
    <row r="157" customFormat="false" ht="15" hidden="false" customHeight="false" outlineLevel="0" collapsed="false">
      <c r="L157" s="2"/>
      <c r="M157" s="2"/>
      <c r="N157" s="2"/>
      <c r="O157" s="2"/>
    </row>
    <row r="158" customFormat="false" ht="80.25" hidden="false" customHeight="true" outlineLevel="0" collapsed="false">
      <c r="L158" s="2"/>
      <c r="M158" s="2"/>
      <c r="N158" s="2"/>
      <c r="O158" s="2"/>
    </row>
    <row r="159" customFormat="false" ht="84" hidden="false" customHeight="true" outlineLevel="0" collapsed="false">
      <c r="L159" s="2"/>
      <c r="M159" s="2"/>
      <c r="N159" s="2"/>
      <c r="O159" s="2"/>
    </row>
    <row r="160" customFormat="false" ht="60" hidden="false" customHeight="true" outlineLevel="0" collapsed="false">
      <c r="L160" s="2"/>
      <c r="M160" s="2"/>
      <c r="N160" s="2"/>
      <c r="O160" s="2"/>
    </row>
    <row r="161" customFormat="false" ht="15" hidden="false" customHeight="false" outlineLevel="0" collapsed="false">
      <c r="L161" s="2"/>
      <c r="M161" s="2"/>
      <c r="N161" s="2"/>
      <c r="O161" s="2"/>
    </row>
    <row r="162" customFormat="false" ht="15" hidden="false" customHeight="false" outlineLevel="0" collapsed="false">
      <c r="L162" s="2"/>
      <c r="M162" s="2"/>
      <c r="N162" s="2"/>
      <c r="O162" s="2"/>
    </row>
    <row r="163" customFormat="false" ht="15" hidden="false" customHeight="false" outlineLevel="0" collapsed="false">
      <c r="L163" s="2"/>
      <c r="M163" s="2"/>
      <c r="N163" s="2"/>
      <c r="O163" s="2"/>
    </row>
    <row r="164" customFormat="false" ht="15" hidden="false" customHeight="false" outlineLevel="0" collapsed="false">
      <c r="L164" s="2"/>
      <c r="M164" s="2"/>
      <c r="N164" s="2"/>
      <c r="O164" s="2"/>
    </row>
    <row r="165" customFormat="false" ht="15" hidden="false" customHeight="false" outlineLevel="0" collapsed="false">
      <c r="L165" s="2"/>
      <c r="M165" s="2"/>
      <c r="N165" s="2"/>
      <c r="O165" s="2"/>
    </row>
    <row r="166" customFormat="false" ht="15" hidden="false" customHeight="false" outlineLevel="0" collapsed="false">
      <c r="L166" s="2"/>
      <c r="M166" s="2"/>
      <c r="N166" s="2"/>
      <c r="O166" s="2"/>
    </row>
    <row r="167" customFormat="false" ht="15" hidden="false" customHeight="false" outlineLevel="0" collapsed="false">
      <c r="L167" s="2"/>
      <c r="M167" s="2"/>
      <c r="N167" s="2"/>
      <c r="O167" s="2"/>
    </row>
    <row r="168" customFormat="false" ht="15" hidden="false" customHeight="false" outlineLevel="0" collapsed="false">
      <c r="L168" s="2"/>
      <c r="M168" s="2"/>
      <c r="N168" s="2"/>
      <c r="O168" s="2"/>
    </row>
    <row r="169" customFormat="false" ht="15" hidden="false" customHeight="false" outlineLevel="0" collapsed="false">
      <c r="L169" s="2"/>
      <c r="M169" s="2"/>
      <c r="N169" s="2"/>
      <c r="O169" s="2"/>
    </row>
    <row r="170" customFormat="false" ht="15" hidden="false" customHeight="false" outlineLevel="0" collapsed="false">
      <c r="L170" s="2"/>
      <c r="M170" s="2"/>
      <c r="N170" s="2"/>
      <c r="O170" s="2"/>
    </row>
    <row r="171" customFormat="false" ht="15" hidden="false" customHeight="false" outlineLevel="0" collapsed="false">
      <c r="L171" s="2"/>
      <c r="M171" s="2"/>
      <c r="N171" s="2"/>
      <c r="O171" s="2"/>
    </row>
    <row r="172" customFormat="false" ht="15" hidden="false" customHeight="false" outlineLevel="0" collapsed="false">
      <c r="L172" s="2"/>
      <c r="M172" s="2"/>
      <c r="N172" s="2"/>
      <c r="O172" s="2"/>
    </row>
    <row r="173" customFormat="false" ht="15" hidden="false" customHeight="false" outlineLevel="0" collapsed="false">
      <c r="L173" s="2"/>
      <c r="M173" s="2"/>
      <c r="N173" s="2"/>
      <c r="O173" s="2"/>
    </row>
    <row r="174" customFormat="false" ht="15" hidden="false" customHeight="false" outlineLevel="0" collapsed="false">
      <c r="L174" s="2"/>
      <c r="M174" s="2"/>
      <c r="N174" s="2"/>
      <c r="O174" s="2"/>
    </row>
    <row r="175" customFormat="false" ht="15" hidden="false" customHeight="false" outlineLevel="0" collapsed="false">
      <c r="L175" s="2"/>
      <c r="M175" s="2"/>
      <c r="N175" s="2"/>
      <c r="O175" s="2"/>
    </row>
    <row r="176" customFormat="false" ht="15" hidden="false" customHeight="false" outlineLevel="0" collapsed="false">
      <c r="L176" s="2"/>
      <c r="M176" s="2"/>
      <c r="N176" s="2"/>
      <c r="O176" s="2"/>
    </row>
    <row r="177" customFormat="false" ht="15" hidden="false" customHeight="false" outlineLevel="0" collapsed="false">
      <c r="L177" s="2"/>
      <c r="M177" s="2"/>
      <c r="N177" s="2"/>
      <c r="O177" s="2"/>
    </row>
    <row r="178" customFormat="false" ht="15" hidden="false" customHeight="false" outlineLevel="0" collapsed="false">
      <c r="L178" s="2"/>
      <c r="M178" s="2"/>
      <c r="N178" s="2"/>
      <c r="O178" s="2"/>
    </row>
    <row r="179" customFormat="false" ht="15" hidden="false" customHeight="false" outlineLevel="0" collapsed="false">
      <c r="L179" s="2"/>
      <c r="M179" s="2"/>
      <c r="N179" s="2"/>
      <c r="O179" s="2"/>
    </row>
    <row r="180" customFormat="false" ht="15" hidden="false" customHeight="false" outlineLevel="0" collapsed="false">
      <c r="L180" s="2"/>
      <c r="M180" s="2"/>
      <c r="N180" s="2"/>
      <c r="O180" s="2"/>
    </row>
    <row r="181" customFormat="false" ht="15" hidden="false" customHeight="false" outlineLevel="0" collapsed="false">
      <c r="L181" s="2"/>
      <c r="M181" s="2"/>
      <c r="N181" s="2"/>
      <c r="O181" s="2"/>
    </row>
    <row r="182" customFormat="false" ht="15" hidden="false" customHeight="false" outlineLevel="0" collapsed="false">
      <c r="L182" s="2"/>
      <c r="M182" s="2"/>
      <c r="N182" s="2"/>
      <c r="O182" s="2"/>
    </row>
    <row r="183" customFormat="false" ht="15" hidden="false" customHeight="false" outlineLevel="0" collapsed="false">
      <c r="L183" s="2"/>
      <c r="M183" s="2"/>
      <c r="N183" s="2"/>
      <c r="O183" s="2"/>
    </row>
    <row r="184" customFormat="false" ht="15" hidden="false" customHeight="false" outlineLevel="0" collapsed="false">
      <c r="K184" s="2"/>
      <c r="L184" s="2"/>
      <c r="M184" s="2"/>
      <c r="N184" s="2"/>
      <c r="O184" s="2"/>
    </row>
    <row r="185" customFormat="false" ht="15" hidden="false" customHeight="false" outlineLevel="0" collapsed="false">
      <c r="K185" s="2"/>
      <c r="L185" s="2"/>
      <c r="M185" s="2"/>
      <c r="N185" s="2"/>
      <c r="O185" s="2"/>
    </row>
    <row r="186" customFormat="false" ht="15" hidden="false" customHeight="false" outlineLevel="0" collapsed="false">
      <c r="K186" s="2"/>
      <c r="L186" s="2"/>
      <c r="M186" s="2"/>
      <c r="N186" s="2"/>
      <c r="O186" s="2"/>
    </row>
    <row r="187" customFormat="false" ht="15" hidden="false" customHeight="false" outlineLevel="0" collapsed="false">
      <c r="K187" s="2"/>
      <c r="L187" s="2"/>
      <c r="M187" s="2"/>
      <c r="N187" s="2"/>
      <c r="O187" s="2"/>
    </row>
    <row r="188" customFormat="false" ht="15" hidden="false" customHeight="false" outlineLevel="0" collapsed="false">
      <c r="K188" s="2"/>
      <c r="L188" s="2"/>
      <c r="M188" s="2"/>
      <c r="N188" s="2"/>
      <c r="O188" s="2"/>
    </row>
    <row r="189" customFormat="false" ht="15" hidden="false" customHeight="false" outlineLevel="0" collapsed="false">
      <c r="K189" s="2"/>
      <c r="L189" s="2"/>
      <c r="M189" s="2"/>
      <c r="N189" s="2"/>
      <c r="O189" s="2"/>
    </row>
    <row r="190" customFormat="false" ht="15" hidden="false" customHeight="false" outlineLevel="0" collapsed="false">
      <c r="K190" s="2"/>
      <c r="L190" s="2"/>
      <c r="M190" s="2"/>
      <c r="N190" s="2"/>
      <c r="O190" s="2"/>
    </row>
    <row r="191" customFormat="false" ht="15" hidden="false" customHeight="false" outlineLevel="0" collapsed="false">
      <c r="K191" s="2"/>
      <c r="L191" s="2"/>
      <c r="M191" s="2"/>
      <c r="N191" s="2"/>
      <c r="O191" s="2"/>
    </row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9">
    <mergeCell ref="A1:J5"/>
    <mergeCell ref="A6:J6"/>
    <mergeCell ref="A7:J7"/>
    <mergeCell ref="A8:J8"/>
    <mergeCell ref="A9:J9"/>
    <mergeCell ref="A10:J10"/>
    <mergeCell ref="A11:J11"/>
    <mergeCell ref="A12:J12"/>
    <mergeCell ref="A13:J13"/>
    <mergeCell ref="A14:J14"/>
    <mergeCell ref="A15:J15"/>
    <mergeCell ref="A17:J17"/>
    <mergeCell ref="A18:J18"/>
    <mergeCell ref="A27:J27"/>
    <mergeCell ref="A40:H40"/>
    <mergeCell ref="A41:J41"/>
    <mergeCell ref="A53:H53"/>
    <mergeCell ref="A55:I55"/>
    <mergeCell ref="A57:J57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9" activeCellId="0" sqref="A19"/>
    </sheetView>
  </sheetViews>
  <sheetFormatPr defaultRowHeight="13.8" zeroHeight="false" outlineLevelRow="0" outlineLevelCol="0"/>
  <cols>
    <col collapsed="false" customWidth="true" hidden="false" outlineLevel="0" max="1" min="1" style="0" width="8.67"/>
    <col collapsed="false" customWidth="true" hidden="false" outlineLevel="0" max="2" min="2" style="0" width="23.89"/>
    <col collapsed="false" customWidth="true" hidden="false" outlineLevel="0" max="3" min="3" style="0" width="9.29"/>
    <col collapsed="false" customWidth="true" hidden="false" outlineLevel="0" max="4" min="4" style="0" width="12.91"/>
    <col collapsed="false" customWidth="true" hidden="false" outlineLevel="0" max="5" min="5" style="0" width="9.29"/>
    <col collapsed="false" customWidth="true" hidden="false" outlineLevel="0" max="6" min="6" style="0" width="10.29"/>
    <col collapsed="false" customWidth="true" hidden="false" outlineLevel="0" max="7" min="7" style="0" width="9.29"/>
    <col collapsed="false" customWidth="true" hidden="false" outlineLevel="0" max="8" min="8" style="0" width="10"/>
    <col collapsed="false" customWidth="true" hidden="false" outlineLevel="0" max="1018" min="9" style="0" width="8.67"/>
    <col collapsed="false" customWidth="false" hidden="false" outlineLevel="0" max="1025" min="1019" style="0" width="11.52"/>
  </cols>
  <sheetData>
    <row r="1" customFormat="false" ht="13.8" hidden="false" customHeight="false" outlineLevel="0" collapsed="false">
      <c r="A1" s="36"/>
      <c r="B1" s="36"/>
      <c r="C1" s="36"/>
      <c r="D1" s="36"/>
      <c r="E1" s="36"/>
      <c r="F1" s="36"/>
      <c r="G1" s="36"/>
      <c r="H1" s="36"/>
    </row>
    <row r="2" customFormat="false" ht="13.8" hidden="false" customHeight="false" outlineLevel="0" collapsed="false">
      <c r="A2" s="36"/>
      <c r="B2" s="36"/>
      <c r="C2" s="36"/>
      <c r="D2" s="36"/>
      <c r="E2" s="36"/>
      <c r="F2" s="36"/>
      <c r="G2" s="36"/>
      <c r="H2" s="36"/>
    </row>
    <row r="3" customFormat="false" ht="13.8" hidden="false" customHeight="false" outlineLevel="0" collapsed="false">
      <c r="A3" s="36"/>
      <c r="B3" s="36"/>
      <c r="C3" s="36"/>
      <c r="D3" s="36"/>
      <c r="E3" s="36"/>
      <c r="F3" s="36"/>
      <c r="G3" s="36"/>
      <c r="H3" s="36"/>
    </row>
    <row r="4" customFormat="false" ht="13.8" hidden="false" customHeight="false" outlineLevel="0" collapsed="false">
      <c r="A4" s="36"/>
      <c r="B4" s="36"/>
      <c r="C4" s="36"/>
      <c r="D4" s="36"/>
      <c r="E4" s="36"/>
      <c r="F4" s="36"/>
      <c r="G4" s="36"/>
      <c r="H4" s="36"/>
    </row>
    <row r="5" customFormat="false" ht="13.8" hidden="false" customHeight="false" outlineLevel="0" collapsed="false">
      <c r="A5" s="36"/>
      <c r="B5" s="36"/>
      <c r="C5" s="36"/>
      <c r="D5" s="36"/>
      <c r="E5" s="36"/>
      <c r="F5" s="36"/>
      <c r="G5" s="36"/>
      <c r="H5" s="36"/>
    </row>
    <row r="6" customFormat="false" ht="13.8" hidden="false" customHeight="false" outlineLevel="0" collapsed="false">
      <c r="A6" s="37" t="s">
        <v>95</v>
      </c>
      <c r="B6" s="37"/>
      <c r="C6" s="37"/>
      <c r="D6" s="37"/>
      <c r="E6" s="37"/>
      <c r="F6" s="37"/>
      <c r="G6" s="37"/>
      <c r="H6" s="37"/>
    </row>
    <row r="7" customFormat="false" ht="13.8" hidden="false" customHeight="false" outlineLevel="0" collapsed="false">
      <c r="A7" s="38" t="s">
        <v>96</v>
      </c>
      <c r="B7" s="38"/>
      <c r="C7" s="38"/>
      <c r="D7" s="38"/>
      <c r="E7" s="38"/>
      <c r="F7" s="38"/>
      <c r="G7" s="38"/>
      <c r="H7" s="38"/>
    </row>
    <row r="8" customFormat="false" ht="13.8" hidden="false" customHeight="false" outlineLevel="0" collapsed="false">
      <c r="A8" s="39" t="s">
        <v>2</v>
      </c>
      <c r="B8" s="39"/>
      <c r="C8" s="39"/>
      <c r="D8" s="39"/>
      <c r="E8" s="39"/>
      <c r="F8" s="39"/>
      <c r="G8" s="39"/>
      <c r="H8" s="39"/>
    </row>
    <row r="9" customFormat="false" ht="13.8" hidden="false" customHeight="false" outlineLevel="0" collapsed="false">
      <c r="A9" s="39" t="s">
        <v>3</v>
      </c>
      <c r="B9" s="39"/>
      <c r="C9" s="39"/>
      <c r="D9" s="39"/>
      <c r="E9" s="39"/>
      <c r="F9" s="39"/>
      <c r="G9" s="39"/>
      <c r="H9" s="39"/>
    </row>
    <row r="10" customFormat="false" ht="13.8" hidden="false" customHeight="false" outlineLevel="0" collapsed="false">
      <c r="A10" s="40" t="s">
        <v>97</v>
      </c>
      <c r="B10" s="40"/>
      <c r="C10" s="40"/>
      <c r="D10" s="40"/>
      <c r="E10" s="40"/>
      <c r="F10" s="40"/>
      <c r="G10" s="40"/>
      <c r="H10" s="40"/>
    </row>
    <row r="11" customFormat="false" ht="13.8" hidden="false" customHeight="false" outlineLevel="0" collapsed="false">
      <c r="A11" s="41" t="s">
        <v>98</v>
      </c>
      <c r="B11" s="41"/>
      <c r="C11" s="41" t="s">
        <v>99</v>
      </c>
      <c r="D11" s="41" t="s">
        <v>100</v>
      </c>
      <c r="E11" s="41" t="s">
        <v>99</v>
      </c>
      <c r="F11" s="41" t="s">
        <v>101</v>
      </c>
      <c r="G11" s="41" t="s">
        <v>99</v>
      </c>
      <c r="H11" s="41" t="s">
        <v>102</v>
      </c>
    </row>
    <row r="12" customFormat="false" ht="13.8" hidden="false" customHeight="false" outlineLevel="0" collapsed="false">
      <c r="A12" s="40" t="s">
        <v>103</v>
      </c>
      <c r="B12" s="40"/>
      <c r="C12" s="40"/>
      <c r="D12" s="40"/>
      <c r="E12" s="40"/>
      <c r="F12" s="40"/>
      <c r="G12" s="40"/>
      <c r="H12" s="40"/>
    </row>
    <row r="13" customFormat="false" ht="13.8" hidden="false" customHeight="false" outlineLevel="0" collapsed="false">
      <c r="A13" s="42" t="str">
        <f aca="false">Orçamento!A17</f>
        <v>1.0 MURO LATERAL</v>
      </c>
      <c r="B13" s="42"/>
      <c r="C13" s="43" t="n">
        <f aca="false">(D13/D15)*100</f>
        <v>56.8343369724564</v>
      </c>
      <c r="D13" s="44" t="n">
        <f aca="false">Orçamento!J40</f>
        <v>30638.7577</v>
      </c>
      <c r="E13" s="45" t="n">
        <v>1</v>
      </c>
      <c r="F13" s="46" t="n">
        <f aca="false">D13*E13</f>
        <v>30638.7577</v>
      </c>
      <c r="G13" s="47"/>
      <c r="H13" s="48"/>
    </row>
    <row r="14" customFormat="false" ht="13.8" hidden="false" customHeight="false" outlineLevel="0" collapsed="false">
      <c r="A14" s="42" t="str">
        <f aca="false">Orçamento!A41</f>
        <v>2.0 CERCAMENTO</v>
      </c>
      <c r="B14" s="42"/>
      <c r="C14" s="43" t="n">
        <f aca="false">(D14/D15)*100</f>
        <v>43.1656630275437</v>
      </c>
      <c r="D14" s="49" t="n">
        <f aca="false">Orçamento!J53</f>
        <v>23270.1279</v>
      </c>
      <c r="E14" s="45"/>
      <c r="F14" s="46"/>
      <c r="G14" s="45" t="n">
        <v>1</v>
      </c>
      <c r="H14" s="46" t="n">
        <f aca="false">D14*G14</f>
        <v>23270.1279</v>
      </c>
    </row>
    <row r="15" customFormat="false" ht="13.8" hidden="false" customHeight="false" outlineLevel="0" collapsed="false">
      <c r="A15" s="37" t="s">
        <v>63</v>
      </c>
      <c r="B15" s="37"/>
      <c r="C15" s="45" t="n">
        <v>1</v>
      </c>
      <c r="D15" s="49" t="n">
        <f aca="false">SUM(D13:D14)</f>
        <v>53908.8856</v>
      </c>
      <c r="E15" s="45" t="n">
        <f aca="false">((F15*100)/D15)%</f>
        <v>0.568343369724564</v>
      </c>
      <c r="F15" s="50" t="n">
        <f aca="false">SUM(F13:F14)</f>
        <v>30638.7577</v>
      </c>
      <c r="G15" s="45" t="n">
        <f aca="false">((H15*100)/D15)%</f>
        <v>0.431656630275436</v>
      </c>
      <c r="H15" s="51" t="n">
        <f aca="false">SUM(H13:H14)</f>
        <v>23270.1279</v>
      </c>
    </row>
    <row r="16" customFormat="false" ht="13.8" hidden="false" customHeight="false" outlineLevel="0" collapsed="false">
      <c r="A16" s="37" t="s">
        <v>104</v>
      </c>
      <c r="B16" s="37"/>
      <c r="C16" s="45" t="n">
        <v>1</v>
      </c>
      <c r="D16" s="52"/>
      <c r="E16" s="53" t="n">
        <f aca="false">E15</f>
        <v>0.568343369724564</v>
      </c>
      <c r="F16" s="50" t="n">
        <f aca="false">F15</f>
        <v>30638.7577</v>
      </c>
      <c r="G16" s="53" t="n">
        <f aca="false">G15+E15</f>
        <v>1</v>
      </c>
      <c r="H16" s="54" t="n">
        <f aca="false">H15+F15</f>
        <v>53908.8856</v>
      </c>
    </row>
    <row r="17" customFormat="false" ht="13.8" hidden="false" customHeight="false" outlineLevel="0" collapsed="false">
      <c r="A17" s="55"/>
      <c r="B17" s="55"/>
      <c r="C17" s="55"/>
      <c r="D17" s="55"/>
      <c r="E17" s="56"/>
      <c r="F17" s="56"/>
      <c r="G17" s="56"/>
      <c r="H17" s="56"/>
    </row>
    <row r="18" customFormat="false" ht="15" hidden="false" customHeight="true" outlineLevel="0" collapsed="false">
      <c r="A18" s="57" t="s">
        <v>105</v>
      </c>
      <c r="B18" s="57"/>
      <c r="C18" s="57"/>
      <c r="D18" s="57"/>
      <c r="E18" s="57"/>
      <c r="F18" s="57"/>
      <c r="G18" s="57"/>
      <c r="H18" s="57"/>
    </row>
    <row r="19" customFormat="false" ht="13.8" hidden="false" customHeight="false" outlineLevel="0" collapsed="false">
      <c r="A19" s="55"/>
      <c r="B19" s="58"/>
      <c r="C19" s="58"/>
      <c r="D19" s="55"/>
      <c r="E19" s="55"/>
      <c r="F19" s="58"/>
      <c r="G19" s="58"/>
      <c r="H19" s="58"/>
    </row>
    <row r="20" customFormat="false" ht="13.8" hidden="false" customHeight="false" outlineLevel="0" collapsed="false">
      <c r="A20" s="55"/>
      <c r="B20" s="33" t="s">
        <v>106</v>
      </c>
      <c r="C20" s="34"/>
      <c r="D20" s="34"/>
      <c r="E20" s="33"/>
      <c r="F20" s="33" t="s">
        <v>107</v>
      </c>
      <c r="G20" s="34"/>
    </row>
    <row r="21" customFormat="false" ht="13.8" hidden="false" customHeight="false" outlineLevel="0" collapsed="false">
      <c r="A21" s="55"/>
      <c r="B21" s="34" t="s">
        <v>91</v>
      </c>
      <c r="C21" s="34"/>
      <c r="D21" s="34"/>
      <c r="E21" s="34"/>
      <c r="F21" s="34" t="s">
        <v>92</v>
      </c>
      <c r="G21" s="34"/>
    </row>
    <row r="22" customFormat="false" ht="13.8" hidden="false" customHeight="false" outlineLevel="0" collapsed="false">
      <c r="A22" s="55"/>
      <c r="B22" s="34" t="s">
        <v>93</v>
      </c>
      <c r="C22" s="35"/>
      <c r="D22" s="35"/>
      <c r="E22" s="34"/>
      <c r="F22" s="34" t="s">
        <v>94</v>
      </c>
      <c r="G22" s="35"/>
    </row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3">
    <mergeCell ref="A1:H5"/>
    <mergeCell ref="A6:H6"/>
    <mergeCell ref="A7:H7"/>
    <mergeCell ref="A8:H8"/>
    <mergeCell ref="A9:H9"/>
    <mergeCell ref="A10:H10"/>
    <mergeCell ref="A11:B11"/>
    <mergeCell ref="A12:H12"/>
    <mergeCell ref="A13:B13"/>
    <mergeCell ref="A14:B14"/>
    <mergeCell ref="A15:B15"/>
    <mergeCell ref="A16:B16"/>
    <mergeCell ref="A18:H1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627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2018-09-24T17:21:08Z</dcterms:created>
  <dc:creator>TecleEnter</dc:creator>
  <dc:description/>
  <dc:language>pt-BR</dc:language>
  <cp:lastModifiedBy/>
  <cp:lastPrinted>2019-11-12T17:06:26Z</cp:lastPrinted>
  <dcterms:modified xsi:type="dcterms:W3CDTF">2021-11-04T15:06:37Z</dcterms:modified>
  <cp:revision>66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