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0.png" ContentType="image/png"/>
  <Override PartName="/xl/media/image8.jpeg" ContentType="image/jpeg"/>
  <Override PartName="/xl/media/image9.jpeg" ContentType="image/jpeg"/>
  <Override PartName="/xl/media/image13.jpeg" ContentType="image/jpeg"/>
  <Override PartName="/xl/media/image11.png" ContentType="image/png"/>
  <Override PartName="/xl/media/image12.jpeg" ContentType="image/jpeg"/>
  <Override PartName="/xl/media/image14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çamento" sheetId="1" state="visible" r:id="rId2"/>
    <sheet name="Cronograma" sheetId="2" state="visible" r:id="rId3"/>
    <sheet name="Composição 1" sheetId="3" state="visible" r:id="rId4"/>
    <sheet name="Composição 2" sheetId="4" state="visible" r:id="rId5"/>
    <sheet name="Composição 3" sheetId="5" state="visible" r:id="rId6"/>
  </sheets>
  <definedNames>
    <definedName function="false" hidden="false" localSheetId="0" name="_xlnm.Print_Area" vbProcedure="false">Orçamento!$A$6:$K$49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<sst xmlns="http://schemas.openxmlformats.org/spreadsheetml/2006/main" count="279" uniqueCount="151">
  <si>
    <t xml:space="preserve">ORÇAMENTO ASFALTO RUA GASPAR SILVEIRA MARTINS</t>
  </si>
  <si>
    <r>
      <rPr>
        <b val="true"/>
        <sz val="9"/>
        <color rgb="FF000000"/>
        <rFont val="Arial"/>
        <family val="2"/>
        <charset val="1"/>
      </rPr>
      <t xml:space="preserve">EMPREENDIMENTO: </t>
    </r>
    <r>
      <rPr>
        <b val="true"/>
        <sz val="9"/>
        <rFont val="Arial"/>
        <family val="2"/>
        <charset val="1"/>
      </rPr>
      <t xml:space="preserve">ASFALTO RUA GASPAR SILVEIRA MARTINS</t>
    </r>
  </si>
  <si>
    <t xml:space="preserve">PROPRIETÁRIO: MUNICÍPIO DE TRÊS PASSOS</t>
  </si>
  <si>
    <t xml:space="preserve">ENDEREÇO: RUA GASPAR SILVEIRA MARTINS</t>
  </si>
  <si>
    <t xml:space="preserve">ÁREA TOTAL:25.541,90M²</t>
  </si>
  <si>
    <t xml:space="preserve">CUSTO TOTAL: R$ 3.748.725,11</t>
  </si>
  <si>
    <t xml:space="preserve">SINAPI 03/2022</t>
  </si>
  <si>
    <t xml:space="preserve">NÃO DESONERADO - ENCARGOS SOCIAIS SOBRE PREÇOS DA MÃO-DE-OBRA: 111,22%(HORA) 69,19%(MÊS)</t>
  </si>
  <si>
    <t xml:space="preserve">BDI 23,95%</t>
  </si>
  <si>
    <t xml:space="preserve">Código SINAPI 03/2022</t>
  </si>
  <si>
    <t xml:space="preserve">Item</t>
  </si>
  <si>
    <t xml:space="preserve">Discriminações de Serviços</t>
  </si>
  <si>
    <t xml:space="preserve">Uni</t>
  </si>
  <si>
    <t xml:space="preserve">Quant. (A)</t>
  </si>
  <si>
    <t xml:space="preserve">Custo Unitário (R$)</t>
  </si>
  <si>
    <t xml:space="preserve">Material (B)</t>
  </si>
  <si>
    <t xml:space="preserve">Mão de Obra (C)</t>
  </si>
  <si>
    <t xml:space="preserve">TOTAL (R$)   D = A x (B+C)</t>
  </si>
  <si>
    <t xml:space="preserve">Insumo 4813</t>
  </si>
  <si>
    <t xml:space="preserve">Placa de obra (const.civil) chapa galvanizada nº 22 adesivada de 2,0/ 1,125m</t>
  </si>
  <si>
    <t xml:space="preserve">m²</t>
  </si>
  <si>
    <t xml:space="preserve">Limpeza manual de vegetação em terreno com enxada</t>
  </si>
  <si>
    <t xml:space="preserve">Composição 1</t>
  </si>
  <si>
    <t xml:space="preserve">Mobilização equipamentos</t>
  </si>
  <si>
    <t xml:space="preserve">unid.</t>
  </si>
  <si>
    <t xml:space="preserve">Limpeza de superfície com jato de alta pressão</t>
  </si>
  <si>
    <t xml:space="preserve">Execução de pintura de ligação com emulsão RR- 2C</t>
  </si>
  <si>
    <t xml:space="preserve">Composição 2</t>
  </si>
  <si>
    <t xml:space="preserve">Execução de pavimento com aplicação de concreto asfaltico, camada Binder, com espessura de 3,0 cm exclusive carga e transporte.</t>
  </si>
  <si>
    <t xml:space="preserve">m³ </t>
  </si>
  <si>
    <t xml:space="preserve">Transporte de material asfáltico de 30000 L, em via urbana em revestimento primário </t>
  </si>
  <si>
    <t xml:space="preserve">Tx km</t>
  </si>
  <si>
    <t xml:space="preserve">Transporte com caminhão basculante de 6m³, em via urbana pavimentada, adicional para DMT excedente a 30 km (Unidade: TXKM).</t>
  </si>
  <si>
    <t xml:space="preserve">Composição 3</t>
  </si>
  <si>
    <t xml:space="preserve">Execução de pavimento com aplicação de concreto betuminoso usinado a quente (CBUQ) camada de rolamento, com espessura de 4,0 cm-exclusive transporte </t>
  </si>
  <si>
    <t xml:space="preserve">Insumo 34723</t>
  </si>
  <si>
    <t xml:space="preserve">Placa de sinalização em chapa de aço num 16 com pintura refletiva</t>
  </si>
  <si>
    <t xml:space="preserve">Insumo 7696</t>
  </si>
  <si>
    <t xml:space="preserve">Tubo de aço galvanizado com costura, classe média, DN 2", e= 3,65 MM, PESO 5,10KG/M (NBR 5580) para sinalização vertical</t>
  </si>
  <si>
    <t xml:space="preserve">m</t>
  </si>
  <si>
    <t xml:space="preserve">Concreto para sapatas isoladas para fixação de placas de sinalização FCK 20 MPA, traço 1;2,7;3prep. Mecânico com betoneira 400l.</t>
  </si>
  <si>
    <t xml:space="preserve">Lançamento com uso de baldes, adensamento e acabamento de concreto em estruturas </t>
  </si>
  <si>
    <t xml:space="preserve">Escavação manual para sapata, sem previsão de fôrma.</t>
  </si>
  <si>
    <t xml:space="preserve">Pintura de faixa de pedestre ou zebrada com tinta retrorrefletiva a base de resina acrilica com microesferas de vidro E=30cm, aplicação manual</t>
  </si>
  <si>
    <t xml:space="preserve">Execução de passeio (calçada) ou piso de concreto moldado in loco, feito em obra, acabamento convencional, não armado (rampas)</t>
  </si>
  <si>
    <t xml:space="preserve">Insumo 36178</t>
  </si>
  <si>
    <t xml:space="preserve">Piso podotatil de concreto-alerta e direcional 40/40/2,5 cm assentado na rampa.</t>
  </si>
  <si>
    <t xml:space="preserve">Assentamento de guia(meio fio) em trecho reto, confeccionada em concreto pré fabricado, dimensões 100x15x13x30 cm (comprimento x base inferior x base superior x altura) para vias urbanas</t>
  </si>
  <si>
    <t xml:space="preserve">Execução e compactação de base e ou sub base com brita graduada simples- exclusive carga e transporte </t>
  </si>
  <si>
    <t xml:space="preserve">Carga, manobra e descarga de entulho em caminhão basculante 6 M³ – carga com escavadeira hidráulica (caçama de 0,80m³/ 111 HP) e descarga livre </t>
  </si>
  <si>
    <t xml:space="preserve">Pesquisa</t>
  </si>
  <si>
    <t xml:space="preserve">Transporte de pavimentação removida ( rodovia não urbanas) distancia de 6 km)</t>
  </si>
  <si>
    <t xml:space="preserve">M³xkm</t>
  </si>
  <si>
    <t xml:space="preserve">Desmobilização de equipamentos</t>
  </si>
  <si>
    <t xml:space="preserve"> </t>
  </si>
  <si>
    <t xml:space="preserve">TOTAL</t>
  </si>
  <si>
    <t xml:space="preserve">Três Passos, 17 de maio de 2022</t>
  </si>
  <si>
    <t xml:space="preserve">___________________________________</t>
  </si>
  <si>
    <t xml:space="preserve"> Eng Civil. Janete H. Bourscheid - CREA 101919-D</t>
  </si>
  <si>
    <t xml:space="preserve">Eng Civil Camila Mertz Sousa – CREA RS 231477</t>
  </si>
  <si>
    <t xml:space="preserve">Usina de CBUQ Frederico Westphalen até rua Gaspar Silveira Martins de Três  Passos 81,5 km</t>
  </si>
  <si>
    <t xml:space="preserve">Distancia da usina mais proxima de Três Passos * 81,5 km</t>
  </si>
  <si>
    <t xml:space="preserve">Distância da Refinaria Alberto Pasqualini(Canoas) até usina na cidade de Frederico Westphalen- 416 km</t>
  </si>
  <si>
    <t xml:space="preserve">CRONOGRAMA FÍSICO/FINANCEIRO ASFALTO RUA GASPAR SILVEIRA MARTINS</t>
  </si>
  <si>
    <t xml:space="preserve">EMPREENDIMENTO: ASFALTO RUA GASPAR SILVEIRA MARTINS</t>
  </si>
  <si>
    <t xml:space="preserve">CRONOGRAMA DE DESEMBOLSO</t>
  </si>
  <si>
    <t xml:space="preserve">Projetos / Mês</t>
  </si>
  <si>
    <t xml:space="preserve">%</t>
  </si>
  <si>
    <t xml:space="preserve">Total / Serviços</t>
  </si>
  <si>
    <t xml:space="preserve">1º mês</t>
  </si>
  <si>
    <t xml:space="preserve">2º mês</t>
  </si>
  <si>
    <t xml:space="preserve">3º mês</t>
  </si>
  <si>
    <t xml:space="preserve">4º mês</t>
  </si>
  <si>
    <t xml:space="preserve">PAVIMENTAÇÃO</t>
  </si>
  <si>
    <t xml:space="preserve">TOTAL ACUMULADO</t>
  </si>
  <si>
    <t xml:space="preserve"> Eng Civil Janete H. Bourscheid - CREA 101919-D</t>
  </si>
  <si>
    <t xml:space="preserve">Composição 1 – Mobilização e Desmobilização de Equipamentos</t>
  </si>
  <si>
    <t xml:space="preserve">ITEM</t>
  </si>
  <si>
    <t xml:space="preserve">DESCRIÇÃO</t>
  </si>
  <si>
    <t xml:space="preserve">UNID</t>
  </si>
  <si>
    <t xml:space="preserve">QTDE</t>
  </si>
  <si>
    <t xml:space="preserve">DMT (km)</t>
  </si>
  <si>
    <t xml:space="preserve">FU</t>
  </si>
  <si>
    <t xml:space="preserve">Fator K</t>
  </si>
  <si>
    <t xml:space="preserve">Vel.</t>
  </si>
  <si>
    <t xml:space="preserve">Código veíc. Transp.SINAPI</t>
  </si>
  <si>
    <t xml:space="preserve">Custo horário Veículo transp.</t>
  </si>
  <si>
    <t xml:space="preserve">CUSTO TOTAL</t>
  </si>
  <si>
    <t xml:space="preserve">EQUIPAMENTO</t>
  </si>
  <si>
    <t xml:space="preserve">EQUIPAMENTOS AUTOPROPELIDOS</t>
  </si>
  <si>
    <t xml:space="preserve">1.1</t>
  </si>
  <si>
    <t xml:space="preserve">Caminhão Pipa 6.000 L </t>
  </si>
  <si>
    <t xml:space="preserve">CHI</t>
  </si>
  <si>
    <t xml:space="preserve">Autopropelido</t>
  </si>
  <si>
    <t xml:space="preserve">1.2</t>
  </si>
  <si>
    <t xml:space="preserve">Espargidor de Asfalto Pressurizado</t>
  </si>
  <si>
    <t xml:space="preserve">1.3</t>
  </si>
  <si>
    <t xml:space="preserve">Cavalo mecânico com semi-reboque e capacidade de 30 t – 265 kW </t>
  </si>
  <si>
    <t xml:space="preserve">CHP</t>
  </si>
  <si>
    <t xml:space="preserve">E9666</t>
  </si>
  <si>
    <t xml:space="preserve">Cavalo mecânico</t>
  </si>
  <si>
    <t xml:space="preserve">DEMAIS EQUIPAMENTOS</t>
  </si>
  <si>
    <t xml:space="preserve">2.2</t>
  </si>
  <si>
    <t xml:space="preserve">Motoniveladora - 93 kW</t>
  </si>
  <si>
    <t xml:space="preserve">E9524</t>
  </si>
  <si>
    <t xml:space="preserve">2.3</t>
  </si>
  <si>
    <t xml:space="preserve">Rolo liso, compactador vibratório 11 t</t>
  </si>
  <si>
    <t xml:space="preserve">E9530</t>
  </si>
  <si>
    <t xml:space="preserve">2.4</t>
  </si>
  <si>
    <t xml:space="preserve">Vassoura mecânica rebocável</t>
  </si>
  <si>
    <t xml:space="preserve">E9544</t>
  </si>
  <si>
    <t xml:space="preserve">2.5</t>
  </si>
  <si>
    <t xml:space="preserve">Rolo compactador de pneus autopropelido de 27 t - 85 kWE9762 </t>
  </si>
  <si>
    <t xml:space="preserve">E9762</t>
  </si>
  <si>
    <t xml:space="preserve">2.6</t>
  </si>
  <si>
    <t xml:space="preserve">Vibroacabadora de asfalto sobre esteira</t>
  </si>
  <si>
    <t xml:space="preserve">E9545</t>
  </si>
  <si>
    <t xml:space="preserve">Total  Final</t>
  </si>
  <si>
    <t xml:space="preserve">Três Passos, 8 de fevereiro de 2022</t>
  </si>
  <si>
    <t xml:space="preserve">Descrição</t>
  </si>
  <si>
    <r>
      <rPr>
        <b val="true"/>
        <sz val="10"/>
        <rFont val="Arial"/>
        <family val="2"/>
        <charset val="1"/>
      </rPr>
      <t xml:space="preserve">COMPOSIÇÃO 2 - EXECUÇÃO  DE PAVIMENTO COM APLICAÇÃO DE CONCRETO ASFALTICO, </t>
    </r>
    <r>
      <rPr>
        <b val="true"/>
        <sz val="10"/>
        <color rgb="FFFF0000"/>
        <rFont val="Arial"/>
        <family val="2"/>
        <charset val="1"/>
      </rPr>
      <t xml:space="preserve"> </t>
    </r>
    <r>
      <rPr>
        <b val="true"/>
        <sz val="10"/>
        <rFont val="Arial"/>
        <family val="2"/>
        <charset val="1"/>
      </rPr>
      <t xml:space="preserve">CAMADA DE BINDER, COM ESPESSURA DE 3,0 CM, EXCLUSIVE CARGA E  TRANSPORTE. </t>
    </r>
  </si>
  <si>
    <t xml:space="preserve">Unidade</t>
  </si>
  <si>
    <t xml:space="preserve">M3</t>
  </si>
  <si>
    <t xml:space="preserve">Regime Tributário</t>
  </si>
  <si>
    <t xml:space="preserve">NÃO DESONERADO</t>
  </si>
  <si>
    <t xml:space="preserve">Data BASE SINAPI</t>
  </si>
  <si>
    <t xml:space="preserve">03/2022</t>
  </si>
  <si>
    <t xml:space="preserve">SINAPI CÓDIGO</t>
  </si>
  <si>
    <t xml:space="preserve">Quant.</t>
  </si>
  <si>
    <t xml:space="preserve">Discriminação dos Serviços</t>
  </si>
  <si>
    <t xml:space="preserve">Unid.</t>
  </si>
  <si>
    <t xml:space="preserve">Custo Unitário</t>
  </si>
  <si>
    <t xml:space="preserve">Custo total</t>
  </si>
  <si>
    <t xml:space="preserve">VIBROACABADORA DE ASFALTO SOBRE ESTEIRAS, LARGURA DE PAVIMENTAÇÃO 1,90 M A 5,30 M, POTÊNCIA 105 HP, CAPACIDADE 450 T/H - CHP DIURNO. AF_11/2014</t>
  </si>
  <si>
    <t xml:space="preserve">VIBROACABADORA DE ASFALTO SOBRE ESTEIRAS, LARGURA DE PAVIMENTAÇÃO 1,90 M A 5,30 M, POTÊNCIA 105 HP, CAPACIDADE 450 T/H - CHI DIURNO. AF_11/2014</t>
  </si>
  <si>
    <t xml:space="preserve">USINAGEM DE CONCRETO ASFÁLTICO COM CAP 50/70, PARA CAMADA DE BINDER, PADRÃO DNIT FAIXA B, EM USINA DE ASFALTO CONTÍNUA DE 80 TON/H</t>
  </si>
  <si>
    <t xml:space="preserve">T</t>
  </si>
  <si>
    <t xml:space="preserve">RASTELEIRO COM ENCARGOS COMPLEMENTARES</t>
  </si>
  <si>
    <t xml:space="preserve">H</t>
  </si>
  <si>
    <t xml:space="preserve">CAMINHÃO BASCULANTE 10 M³, TRUCADO CABINE SIMPLES, PESO BRUTO TOTAL 23.000,00KG, CARGA UTIL MAXIMA 15.935KG, DISTANCIA ENTRE EIXOS 4,80 M, POTENCIA 230 CV INCLUSIVE CAÇAMBA METALICA- chp DIURNO. Af 06/2014</t>
  </si>
  <si>
    <t xml:space="preserve">ROLO COMPACTADOR VIBRATÓRIO TANDEM, AÇO LISO, POTÊNCIA 125 HP, PESO SEM/COM LASTRO 10,20/11,65 T, LARGURA DE TRABALHO 1,73 M - CHP DIURNO. AF_11/2016</t>
  </si>
  <si>
    <t xml:space="preserve">ROLO COMPACTADOR VIBRATÓRIO TANDEM, AÇO LISO, POTÊNCIA 125 HP, PESO SEM/COM LASTRO 10,20/11,65 T, LARGURA DE TRABALHO 1,73 M - CHI DIURNO. AF_11/2016</t>
  </si>
  <si>
    <t xml:space="preserve">TRATOR DE PNEUS COM POTÊNCIA DE 85 CV, TRAÇÃO 4X4, COM VASSOURA MECÂNICA ACOPLADA - CHI DIURNO. AF_02/2017</t>
  </si>
  <si>
    <t xml:space="preserve">TRATOR DE PNEUS COM POTÊNCIA DE 85 CV, TRAÇÃO 4X4, COM VASSOURA MECÂNICA ACOPLADA - CHP DIURNO. AF_02/2017</t>
  </si>
  <si>
    <t xml:space="preserve">ROLO COMPACTADOR DE PNEUS, ESTÁTICO, PRESSÃO VARIÁVEL, POTÊNCIA 110 HP, PESO SEM/COM LASTRO 10,8/27T, LARGURA DE ROLAGEM 2,30 M - CHP DIURNO. AF_06/2017</t>
  </si>
  <si>
    <t xml:space="preserve">ROLO COMPACTADOR DE PNEUS, ESTÁTICO, PRESSÃO VARIÁVEL, POTÊNCIA 110 HP, PESO SEM/COM LASTRO 10,8/27T, LARGURA DE ROLAGEM 2,30 M - CHI DIURNO. AF_06/2017</t>
  </si>
  <si>
    <t xml:space="preserve">VALOR DO M3</t>
  </si>
  <si>
    <t xml:space="preserve">COMPOSIÇÃO 3 – CONSTRUÇÃO DE PAVIMENTO COM APLICAÇÃO DE CONCRETO BETUMINOSO USINADO A QUENTE (CBUQ), CAMADA DE ROLAMENTO, COM ESPESSURA DE 4,0 CM, EXCLUSIVE TRANSPORTE. (USINADO)</t>
  </si>
  <si>
    <t xml:space="preserve">Data ref.  SINAPI</t>
  </si>
  <si>
    <t xml:space="preserve">USINAGEM DE CONCRETO ASFÁLTICO COM CAP 50/70, PARA CAMADA DE ROLAMENTO, PADRÃO DNIT FAIXA C, EM USINA DE ASFALTO CONTÍNUA DE 140 TON/H.</t>
  </si>
  <si>
    <t xml:space="preserve">Três Passos, 17  de maio  de 2022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</si>
</sst>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0.0"/>
    <numFmt numFmtId="166" formatCode="0.00"/>
    <numFmt numFmtId="167" formatCode="[$R$-416]\ #,##0.00;[RED]\-[$R$-416]\ #,##0.00"/>
    <numFmt numFmtId="168" formatCode="#,##0.00;[RED]#,##0.00"/>
    <numFmt numFmtId="169" formatCode="0%"/>
    <numFmt numFmtId="170" formatCode="0.00%"/>
    <numFmt numFmtId="171" formatCode="* #,##0.00\ ;\-* #,##0.00\ ;* \-#\ ;@\ "/>
    <numFmt numFmtId="172" formatCode="* #,##0.00\ ;* \(#,##0.00\);* \-#\ ;@\ "/>
    <numFmt numFmtId="173" formatCode="#,##0.00"/>
    <numFmt numFmtId="174" formatCode="#,##0.0"/>
    <numFmt numFmtId="175" formatCode="#,##0"/>
    <numFmt numFmtId="176" formatCode="&quot; R$ &quot;* #,##0.00\ ;&quot;-R$ &quot;* #,##0.00\ ;&quot; R$ &quot;* \-#\ ;@\ "/>
    <numFmt numFmtId="177" formatCode="[$-416]MMM\-YY;@"/>
    <numFmt numFmtId="178" formatCode="#,##0.00000"/>
  </numFmts>
  <fonts count="20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b val="true"/>
      <sz val="9"/>
      <name val="Arial"/>
      <family val="2"/>
      <charset val="1"/>
    </font>
    <font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8"/>
      <color rgb="FFC9211E"/>
      <name val="Arial"/>
      <family val="0"/>
      <charset val="1"/>
    </font>
    <font>
      <b val="true"/>
      <sz val="9"/>
      <color rgb="FFFF0000"/>
      <name val="Arial"/>
      <family val="2"/>
      <charset val="1"/>
    </font>
    <font>
      <b val="true"/>
      <sz val="10"/>
      <name val="Arial"/>
      <family val="2"/>
      <charset val="1"/>
    </font>
    <font>
      <sz val="8"/>
      <name val="Arial"/>
      <family val="2"/>
      <charset val="1"/>
    </font>
    <font>
      <sz val="11"/>
      <color rgb="FF000000"/>
      <name val="Calibri"/>
      <family val="2"/>
      <charset val="1"/>
    </font>
    <font>
      <b val="true"/>
      <sz val="10"/>
      <name val="Arial"/>
      <family val="0"/>
      <charset val="1"/>
    </font>
    <font>
      <b val="true"/>
      <sz val="11"/>
      <color rgb="FF000000"/>
      <name val="Calibri"/>
      <family val="2"/>
      <charset val="1"/>
    </font>
    <font>
      <sz val="9"/>
      <color rgb="FF069A2E"/>
      <name val="Arial"/>
      <family val="2"/>
      <charset val="1"/>
    </font>
    <font>
      <sz val="8"/>
      <color rgb="FF005BAB"/>
      <name val="Arial"/>
      <family val="0"/>
      <charset val="1"/>
    </font>
    <font>
      <sz val="9"/>
      <name val="Arial"/>
      <family val="0"/>
      <charset val="1"/>
    </font>
    <font>
      <b val="true"/>
      <sz val="10"/>
      <color rgb="FFFF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729FCF"/>
        <bgColor rgb="FF969696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1" fontId="13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6" fontId="4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9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7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7" fillId="2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7" fillId="2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0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3" fillId="0" borderId="0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7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4" fontId="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5" fontId="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6" fontId="8" fillId="0" borderId="1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5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7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8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7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7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8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4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4" fillId="0" borderId="0" xfId="1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69A2E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5BAB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8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9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0.png"/><Relationship Id="rId2" Type="http://schemas.openxmlformats.org/officeDocument/2006/relationships/image" Target="../media/image11.png"/><Relationship Id="rId3" Type="http://schemas.openxmlformats.org/officeDocument/2006/relationships/image" Target="../media/image12.jpe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3.jpe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1794240</xdr:colOff>
      <xdr:row>0</xdr:row>
      <xdr:rowOff>0</xdr:rowOff>
    </xdr:from>
    <xdr:to>
      <xdr:col>6</xdr:col>
      <xdr:colOff>195840</xdr:colOff>
      <xdr:row>3</xdr:row>
      <xdr:rowOff>111240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3224880" y="0"/>
          <a:ext cx="3510720" cy="5968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2891520</xdr:colOff>
      <xdr:row>0</xdr:row>
      <xdr:rowOff>48600</xdr:rowOff>
    </xdr:from>
    <xdr:to>
      <xdr:col>7</xdr:col>
      <xdr:colOff>362520</xdr:colOff>
      <xdr:row>3</xdr:row>
      <xdr:rowOff>101520</xdr:rowOff>
    </xdr:to>
    <xdr:pic>
      <xdr:nvPicPr>
        <xdr:cNvPr id="1" name="Figura 2" descr=""/>
        <xdr:cNvPicPr/>
      </xdr:nvPicPr>
      <xdr:blipFill>
        <a:blip r:embed="rId1"/>
        <a:stretch/>
      </xdr:blipFill>
      <xdr:spPr>
        <a:xfrm>
          <a:off x="3304800" y="48600"/>
          <a:ext cx="4728960" cy="776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59040</xdr:colOff>
      <xdr:row>32</xdr:row>
      <xdr:rowOff>142920</xdr:rowOff>
    </xdr:from>
    <xdr:to>
      <xdr:col>5</xdr:col>
      <xdr:colOff>220320</xdr:colOff>
      <xdr:row>53</xdr:row>
      <xdr:rowOff>144360</xdr:rowOff>
    </xdr:to>
    <xdr:pic>
      <xdr:nvPicPr>
        <xdr:cNvPr id="2" name="Imagem 1" descr=""/>
        <xdr:cNvPicPr/>
      </xdr:nvPicPr>
      <xdr:blipFill>
        <a:blip r:embed="rId1"/>
        <a:stretch/>
      </xdr:blipFill>
      <xdr:spPr>
        <a:xfrm>
          <a:off x="59040" y="6057720"/>
          <a:ext cx="4465800" cy="3402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169200</xdr:colOff>
      <xdr:row>32</xdr:row>
      <xdr:rowOff>141120</xdr:rowOff>
    </xdr:from>
    <xdr:to>
      <xdr:col>11</xdr:col>
      <xdr:colOff>929880</xdr:colOff>
      <xdr:row>48</xdr:row>
      <xdr:rowOff>100080</xdr:rowOff>
    </xdr:to>
    <xdr:pic>
      <xdr:nvPicPr>
        <xdr:cNvPr id="3" name="Imagem 2" descr=""/>
        <xdr:cNvPicPr/>
      </xdr:nvPicPr>
      <xdr:blipFill>
        <a:blip r:embed="rId2"/>
        <a:stretch/>
      </xdr:blipFill>
      <xdr:spPr>
        <a:xfrm>
          <a:off x="4786200" y="6055920"/>
          <a:ext cx="4025880" cy="2549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360</xdr:colOff>
      <xdr:row>0</xdr:row>
      <xdr:rowOff>29520</xdr:rowOff>
    </xdr:from>
    <xdr:to>
      <xdr:col>9</xdr:col>
      <xdr:colOff>110520</xdr:colOff>
      <xdr:row>3</xdr:row>
      <xdr:rowOff>140760</xdr:rowOff>
    </xdr:to>
    <xdr:pic>
      <xdr:nvPicPr>
        <xdr:cNvPr id="4" name="Figura 1" descr=""/>
        <xdr:cNvPicPr/>
      </xdr:nvPicPr>
      <xdr:blipFill>
        <a:blip r:embed="rId3"/>
        <a:stretch/>
      </xdr:blipFill>
      <xdr:spPr>
        <a:xfrm>
          <a:off x="2811960" y="29520"/>
          <a:ext cx="3507480" cy="5968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177120</xdr:colOff>
      <xdr:row>0</xdr:row>
      <xdr:rowOff>360</xdr:rowOff>
    </xdr:from>
    <xdr:to>
      <xdr:col>3</xdr:col>
      <xdr:colOff>743040</xdr:colOff>
      <xdr:row>3</xdr:row>
      <xdr:rowOff>122400</xdr:rowOff>
    </xdr:to>
    <xdr:pic>
      <xdr:nvPicPr>
        <xdr:cNvPr id="5" name="Figura 1" descr=""/>
        <xdr:cNvPicPr/>
      </xdr:nvPicPr>
      <xdr:blipFill>
        <a:blip r:embed="rId1"/>
        <a:stretch/>
      </xdr:blipFill>
      <xdr:spPr>
        <a:xfrm>
          <a:off x="1748520" y="360"/>
          <a:ext cx="3569400" cy="607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690480</xdr:colOff>
      <xdr:row>0</xdr:row>
      <xdr:rowOff>0</xdr:rowOff>
    </xdr:from>
    <xdr:to>
      <xdr:col>4</xdr:col>
      <xdr:colOff>443520</xdr:colOff>
      <xdr:row>3</xdr:row>
      <xdr:rowOff>122040</xdr:rowOff>
    </xdr:to>
    <xdr:pic>
      <xdr:nvPicPr>
        <xdr:cNvPr id="6" name="Figura 1" descr=""/>
        <xdr:cNvPicPr/>
      </xdr:nvPicPr>
      <xdr:blipFill>
        <a:blip r:embed="rId1"/>
        <a:stretch/>
      </xdr:blipFill>
      <xdr:spPr>
        <a:xfrm>
          <a:off x="1919520" y="0"/>
          <a:ext cx="3371400" cy="6076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49"/>
  <sheetViews>
    <sheetView showFormulas="false" showGridLines="true" showRowColHeaders="true" showZeros="false" rightToLeft="false" tabSelected="true" showOutlineSymbols="true" defaultGridColor="true" view="pageBreakPreview" topLeftCell="A41" colorId="64" zoomScale="100" zoomScaleNormal="100" zoomScalePageLayoutView="100" workbookViewId="0">
      <selection pane="topLeft" activeCell="A10" activeCellId="0" sqref="A10"/>
    </sheetView>
  </sheetViews>
  <sheetFormatPr defaultRowHeight="12.75" zeroHeight="false" outlineLevelRow="0" outlineLevelCol="0"/>
  <cols>
    <col collapsed="false" customWidth="true" hidden="false" outlineLevel="0" max="1" min="1" style="0" width="8.14"/>
    <col collapsed="false" customWidth="true" hidden="false" outlineLevel="0" max="2" min="2" style="0" width="12.14"/>
    <col collapsed="false" customWidth="true" hidden="false" outlineLevel="0" max="3" min="3" style="0" width="41.71"/>
    <col collapsed="false" customWidth="true" hidden="false" outlineLevel="0" max="4" min="4" style="0" width="6.42"/>
    <col collapsed="false" customWidth="true" hidden="false" outlineLevel="0" max="5" min="5" style="0" width="10.71"/>
    <col collapsed="false" customWidth="true" hidden="false" outlineLevel="0" max="7" min="6" style="0" width="13.57"/>
    <col collapsed="false" customWidth="true" hidden="false" outlineLevel="0" max="8" min="8" style="0" width="10.71"/>
    <col collapsed="false" customWidth="true" hidden="false" outlineLevel="0" max="9" min="9" style="0" width="10.58"/>
    <col collapsed="false" customWidth="true" hidden="false" outlineLevel="0" max="10" min="10" style="0" width="13.86"/>
    <col collapsed="false" customWidth="true" hidden="false" outlineLevel="0" max="1022" min="11" style="0" width="8.71"/>
    <col collapsed="false" customWidth="false" hidden="false" outlineLevel="0" max="1025" min="1023" style="0" width="11.57"/>
  </cols>
  <sheetData>
    <row r="1" customFormat="false" ht="12.75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</row>
    <row r="2" customFormat="false" ht="12.7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2.75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</row>
    <row r="4" customFormat="false" ht="12.75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</row>
    <row r="5" customFormat="false" ht="12.75" hidden="false" customHeight="false" outlineLevel="0" collapsed="false">
      <c r="A5" s="2" t="s">
        <v>0</v>
      </c>
      <c r="B5" s="2"/>
      <c r="C5" s="2"/>
      <c r="D5" s="2"/>
      <c r="E5" s="2"/>
      <c r="F5" s="2"/>
      <c r="G5" s="2"/>
      <c r="H5" s="2"/>
      <c r="I5" s="2"/>
      <c r="J5" s="2"/>
    </row>
    <row r="6" customFormat="false" ht="12.75" hidden="false" customHeight="false" outlineLevel="0" collapsed="false">
      <c r="A6" s="2" t="s">
        <v>1</v>
      </c>
      <c r="B6" s="2"/>
      <c r="C6" s="2"/>
      <c r="D6" s="2"/>
      <c r="E6" s="2"/>
      <c r="F6" s="2"/>
      <c r="G6" s="2"/>
      <c r="H6" s="2"/>
      <c r="I6" s="2"/>
      <c r="J6" s="2"/>
    </row>
    <row r="7" customFormat="false" ht="12.8" hidden="false" customHeight="false" outlineLevel="0" collapsed="false">
      <c r="A7" s="3" t="s">
        <v>2</v>
      </c>
      <c r="B7" s="3"/>
      <c r="C7" s="3"/>
      <c r="D7" s="3"/>
      <c r="E7" s="3"/>
      <c r="F7" s="3"/>
      <c r="G7" s="3"/>
      <c r="H7" s="3"/>
      <c r="I7" s="3"/>
      <c r="J7" s="3"/>
    </row>
    <row r="8" customFormat="false" ht="12.8" hidden="false" customHeight="false" outlineLevel="0" collapsed="false">
      <c r="A8" s="3" t="s">
        <v>3</v>
      </c>
      <c r="B8" s="3"/>
      <c r="C8" s="3"/>
      <c r="D8" s="3"/>
      <c r="E8" s="3"/>
      <c r="F8" s="3"/>
      <c r="G8" s="3"/>
      <c r="H8" s="3"/>
      <c r="I8" s="3"/>
      <c r="J8" s="3"/>
    </row>
    <row r="9" customFormat="false" ht="12.8" hidden="false" customHeight="false" outlineLevel="0" collapsed="false">
      <c r="A9" s="4" t="s">
        <v>4</v>
      </c>
      <c r="B9" s="4"/>
      <c r="C9" s="4"/>
      <c r="D9" s="4"/>
      <c r="E9" s="4"/>
      <c r="F9" s="4"/>
      <c r="G9" s="4"/>
      <c r="H9" s="4"/>
      <c r="I9" s="4"/>
      <c r="J9" s="4"/>
    </row>
    <row r="10" customFormat="false" ht="12.75" hidden="false" customHeight="false" outlineLevel="0" collapsed="false">
      <c r="A10" s="5" t="s">
        <v>5</v>
      </c>
      <c r="B10" s="5"/>
      <c r="C10" s="5"/>
      <c r="D10" s="5"/>
      <c r="E10" s="5"/>
      <c r="F10" s="5"/>
      <c r="G10" s="5"/>
      <c r="H10" s="5"/>
      <c r="I10" s="5"/>
      <c r="J10" s="5"/>
    </row>
    <row r="11" customFormat="false" ht="12.75" hidden="false" customHeight="false" outlineLevel="0" collapsed="false">
      <c r="A11" s="4" t="s">
        <v>6</v>
      </c>
      <c r="B11" s="4"/>
      <c r="C11" s="4"/>
      <c r="D11" s="4"/>
      <c r="E11" s="4"/>
      <c r="F11" s="4"/>
      <c r="G11" s="4"/>
      <c r="H11" s="4"/>
      <c r="I11" s="4"/>
      <c r="J11" s="4"/>
    </row>
    <row r="12" customFormat="false" ht="12.75" hidden="false" customHeight="false" outlineLevel="0" collapsed="false">
      <c r="A12" s="4" t="s">
        <v>7</v>
      </c>
      <c r="B12" s="4"/>
      <c r="C12" s="4"/>
      <c r="D12" s="4"/>
      <c r="E12" s="4"/>
      <c r="F12" s="4"/>
      <c r="G12" s="4"/>
      <c r="H12" s="4"/>
      <c r="I12" s="4"/>
      <c r="J12" s="4"/>
    </row>
    <row r="13" customFormat="false" ht="12.75" hidden="false" customHeight="false" outlineLevel="0" collapsed="false">
      <c r="A13" s="4" t="s">
        <v>8</v>
      </c>
      <c r="B13" s="4"/>
      <c r="C13" s="4"/>
      <c r="D13" s="4"/>
      <c r="E13" s="4"/>
      <c r="F13" s="4"/>
      <c r="G13" s="4"/>
      <c r="H13" s="4"/>
      <c r="I13" s="4"/>
      <c r="J13" s="4"/>
    </row>
    <row r="14" s="7" customFormat="true" ht="35.1" hidden="false" customHeight="true" outlineLevel="0" collapsed="false">
      <c r="A14" s="6" t="s">
        <v>9</v>
      </c>
      <c r="B14" s="6" t="s">
        <v>10</v>
      </c>
      <c r="C14" s="6" t="s">
        <v>11</v>
      </c>
      <c r="D14" s="6" t="s">
        <v>12</v>
      </c>
      <c r="E14" s="6" t="s">
        <v>13</v>
      </c>
      <c r="F14" s="6" t="s">
        <v>14</v>
      </c>
      <c r="G14" s="6" t="s">
        <v>8</v>
      </c>
      <c r="H14" s="6" t="s">
        <v>15</v>
      </c>
      <c r="I14" s="6" t="s">
        <v>16</v>
      </c>
      <c r="J14" s="6" t="s">
        <v>17</v>
      </c>
    </row>
    <row r="15" customFormat="false" ht="24" hidden="false" customHeight="false" outlineLevel="0" collapsed="false">
      <c r="A15" s="8" t="n">
        <v>1</v>
      </c>
      <c r="B15" s="9" t="s">
        <v>18</v>
      </c>
      <c r="C15" s="9" t="s">
        <v>19</v>
      </c>
      <c r="D15" s="9" t="s">
        <v>20</v>
      </c>
      <c r="E15" s="10" t="n">
        <f aca="false">2*1.125</f>
        <v>2.25</v>
      </c>
      <c r="F15" s="11" t="n">
        <v>225</v>
      </c>
      <c r="G15" s="11" t="n">
        <f aca="false">F15*1.2395</f>
        <v>278.8875</v>
      </c>
      <c r="H15" s="12" t="n">
        <f aca="false">G15*0.4</f>
        <v>111.555</v>
      </c>
      <c r="I15" s="12" t="n">
        <f aca="false">G15*0.6</f>
        <v>167.3325</v>
      </c>
      <c r="J15" s="12" t="n">
        <f aca="false">G15*E15</f>
        <v>627.496875</v>
      </c>
      <c r="M15" s="13"/>
    </row>
    <row r="16" customFormat="false" ht="24" hidden="false" customHeight="false" outlineLevel="0" collapsed="false">
      <c r="A16" s="8" t="n">
        <v>2</v>
      </c>
      <c r="B16" s="9" t="n">
        <v>98524</v>
      </c>
      <c r="C16" s="9" t="s">
        <v>21</v>
      </c>
      <c r="D16" s="9" t="s">
        <v>20</v>
      </c>
      <c r="E16" s="10" t="n">
        <v>20</v>
      </c>
      <c r="F16" s="11" t="n">
        <v>2.7</v>
      </c>
      <c r="G16" s="11" t="n">
        <f aca="false">F16*1.2395</f>
        <v>3.34665</v>
      </c>
      <c r="H16" s="12" t="n">
        <f aca="false">G16*0.4</f>
        <v>1.33866</v>
      </c>
      <c r="I16" s="12" t="n">
        <f aca="false">G16*0.6</f>
        <v>2.00799</v>
      </c>
      <c r="J16" s="12" t="n">
        <f aca="false">G16*E16</f>
        <v>66.933</v>
      </c>
    </row>
    <row r="17" customFormat="false" ht="24" hidden="false" customHeight="false" outlineLevel="0" collapsed="false">
      <c r="A17" s="8" t="n">
        <v>3</v>
      </c>
      <c r="B17" s="9" t="s">
        <v>22</v>
      </c>
      <c r="C17" s="9" t="s">
        <v>23</v>
      </c>
      <c r="D17" s="9" t="s">
        <v>24</v>
      </c>
      <c r="E17" s="10" t="n">
        <v>1</v>
      </c>
      <c r="F17" s="11" t="n">
        <v>2476.95</v>
      </c>
      <c r="G17" s="11" t="n">
        <f aca="false">F17*1.2395</f>
        <v>3070.179525</v>
      </c>
      <c r="H17" s="12" t="n">
        <f aca="false">G17*0.4</f>
        <v>1228.07181</v>
      </c>
      <c r="I17" s="12" t="n">
        <f aca="false">G17*0.6</f>
        <v>1842.107715</v>
      </c>
      <c r="J17" s="12" t="n">
        <f aca="false">G17*E17</f>
        <v>3070.179525</v>
      </c>
    </row>
    <row r="18" customFormat="false" ht="12.75" hidden="false" customHeight="false" outlineLevel="0" collapsed="false">
      <c r="A18" s="8" t="n">
        <v>4</v>
      </c>
      <c r="B18" s="9" t="n">
        <v>99814</v>
      </c>
      <c r="C18" s="9" t="s">
        <v>25</v>
      </c>
      <c r="D18" s="9" t="s">
        <v>20</v>
      </c>
      <c r="E18" s="10" t="n">
        <v>25541.9</v>
      </c>
      <c r="F18" s="11" t="n">
        <v>1.74</v>
      </c>
      <c r="G18" s="11" t="n">
        <f aca="false">F18*1.2395</f>
        <v>2.15673</v>
      </c>
      <c r="H18" s="12" t="n">
        <f aca="false">G18*0.4</f>
        <v>0.862692</v>
      </c>
      <c r="I18" s="12" t="n">
        <f aca="false">G18*0.6</f>
        <v>1.294038</v>
      </c>
      <c r="J18" s="12" t="n">
        <f aca="false">G18*E18</f>
        <v>55086.981987</v>
      </c>
    </row>
    <row r="19" customFormat="false" ht="24" hidden="false" customHeight="false" outlineLevel="0" collapsed="false">
      <c r="A19" s="8" t="n">
        <v>5</v>
      </c>
      <c r="B19" s="9" t="n">
        <v>96402</v>
      </c>
      <c r="C19" s="9" t="s">
        <v>26</v>
      </c>
      <c r="D19" s="9" t="s">
        <v>20</v>
      </c>
      <c r="E19" s="10" t="n">
        <v>10216.76</v>
      </c>
      <c r="F19" s="11" t="n">
        <v>2.79</v>
      </c>
      <c r="G19" s="11" t="n">
        <f aca="false">F19*1.2395</f>
        <v>3.458205</v>
      </c>
      <c r="H19" s="12" t="n">
        <f aca="false">G19*0.4</f>
        <v>1.383282</v>
      </c>
      <c r="I19" s="12" t="n">
        <f aca="false">G19*0.6</f>
        <v>2.074923</v>
      </c>
      <c r="J19" s="12" t="n">
        <f aca="false">G19*E19</f>
        <v>35331.6505158</v>
      </c>
    </row>
    <row r="20" customFormat="false" ht="36" hidden="false" customHeight="false" outlineLevel="0" collapsed="false">
      <c r="A20" s="8" t="n">
        <v>6</v>
      </c>
      <c r="B20" s="9" t="s">
        <v>27</v>
      </c>
      <c r="C20" s="9" t="s">
        <v>28</v>
      </c>
      <c r="D20" s="9" t="s">
        <v>29</v>
      </c>
      <c r="E20" s="10" t="n">
        <v>766.25</v>
      </c>
      <c r="F20" s="11" t="n">
        <v>1264.12</v>
      </c>
      <c r="G20" s="11" t="n">
        <f aca="false">F20*1.2395</f>
        <v>1566.87674</v>
      </c>
      <c r="H20" s="12" t="n">
        <f aca="false">G20*0.4</f>
        <v>626.750696</v>
      </c>
      <c r="I20" s="12" t="n">
        <f aca="false">G20*0.6</f>
        <v>940.126044</v>
      </c>
      <c r="J20" s="12" t="n">
        <f aca="false">G20*E20</f>
        <v>1200619.302025</v>
      </c>
      <c r="K20" s="14"/>
    </row>
    <row r="21" customFormat="false" ht="24" hidden="false" customHeight="false" outlineLevel="0" collapsed="false">
      <c r="A21" s="8" t="n">
        <v>7</v>
      </c>
      <c r="B21" s="9" t="n">
        <v>100966</v>
      </c>
      <c r="C21" s="9" t="s">
        <v>30</v>
      </c>
      <c r="D21" s="9" t="s">
        <v>31</v>
      </c>
      <c r="E21" s="10" t="n">
        <v>48862.08</v>
      </c>
      <c r="F21" s="11" t="n">
        <v>1.44</v>
      </c>
      <c r="G21" s="11" t="n">
        <f aca="false">F21*1.2395</f>
        <v>1.78488</v>
      </c>
      <c r="H21" s="12" t="n">
        <f aca="false">G21*0.4</f>
        <v>0.713952</v>
      </c>
      <c r="I21" s="12" t="n">
        <f aca="false">G21*0.6</f>
        <v>1.070928</v>
      </c>
      <c r="J21" s="12" t="n">
        <f aca="false">G21*E21</f>
        <v>87212.9493504</v>
      </c>
    </row>
    <row r="22" customFormat="false" ht="36" hidden="false" customHeight="false" outlineLevel="0" collapsed="false">
      <c r="A22" s="8" t="n">
        <v>8</v>
      </c>
      <c r="B22" s="9" t="n">
        <v>97919</v>
      </c>
      <c r="C22" s="9" t="s">
        <v>32</v>
      </c>
      <c r="D22" s="9" t="s">
        <v>31</v>
      </c>
      <c r="E22" s="10" t="n">
        <v>159545.21</v>
      </c>
      <c r="F22" s="11" t="n">
        <v>0.67</v>
      </c>
      <c r="G22" s="11" t="n">
        <f aca="false">F22*1.2395</f>
        <v>0.830465</v>
      </c>
      <c r="H22" s="12" t="n">
        <f aca="false">G22*0.4</f>
        <v>0.332186</v>
      </c>
      <c r="I22" s="12" t="n">
        <f aca="false">G22*0.6</f>
        <v>0.498279</v>
      </c>
      <c r="J22" s="12" t="n">
        <f aca="false">G22*E22</f>
        <v>132496.71282265</v>
      </c>
    </row>
    <row r="23" customFormat="false" ht="24" hidden="false" customHeight="false" outlineLevel="0" collapsed="false">
      <c r="A23" s="8" t="n">
        <v>9</v>
      </c>
      <c r="B23" s="9" t="n">
        <v>96402</v>
      </c>
      <c r="C23" s="9" t="s">
        <v>26</v>
      </c>
      <c r="D23" s="9" t="s">
        <v>20</v>
      </c>
      <c r="E23" s="10" t="n">
        <v>10216.76</v>
      </c>
      <c r="F23" s="11" t="n">
        <v>2.79</v>
      </c>
      <c r="G23" s="11" t="n">
        <f aca="false">F23*1.2395</f>
        <v>3.458205</v>
      </c>
      <c r="H23" s="12" t="n">
        <f aca="false">G23*0.4</f>
        <v>1.383282</v>
      </c>
      <c r="I23" s="12" t="n">
        <f aca="false">G23*0.6</f>
        <v>2.074923</v>
      </c>
      <c r="J23" s="12" t="n">
        <f aca="false">G23*E23</f>
        <v>35331.6505158</v>
      </c>
    </row>
    <row r="24" customFormat="false" ht="48" hidden="false" customHeight="false" outlineLevel="0" collapsed="false">
      <c r="A24" s="8" t="n">
        <v>10</v>
      </c>
      <c r="B24" s="9" t="s">
        <v>33</v>
      </c>
      <c r="C24" s="9" t="s">
        <v>34</v>
      </c>
      <c r="D24" s="9" t="s">
        <v>29</v>
      </c>
      <c r="E24" s="10" t="n">
        <v>1021.67</v>
      </c>
      <c r="F24" s="11" t="n">
        <v>1263.04</v>
      </c>
      <c r="G24" s="11" t="n">
        <f aca="false">F24*1.2395</f>
        <v>1565.53808</v>
      </c>
      <c r="H24" s="12" t="n">
        <f aca="false">G24*0.4</f>
        <v>626.215232</v>
      </c>
      <c r="I24" s="12" t="n">
        <f aca="false">G24*0.6</f>
        <v>939.322848</v>
      </c>
      <c r="J24" s="12" t="n">
        <f aca="false">G24*E24</f>
        <v>1599463.2901936</v>
      </c>
      <c r="K24" s="14"/>
      <c r="O24" s="15"/>
      <c r="P24" s="16"/>
    </row>
    <row r="25" customFormat="false" ht="24" hidden="false" customHeight="false" outlineLevel="0" collapsed="false">
      <c r="A25" s="8" t="n">
        <v>11</v>
      </c>
      <c r="B25" s="9" t="n">
        <v>100966</v>
      </c>
      <c r="C25" s="9" t="s">
        <v>30</v>
      </c>
      <c r="D25" s="9" t="s">
        <v>31</v>
      </c>
      <c r="E25" s="10" t="n">
        <v>65149.76</v>
      </c>
      <c r="F25" s="11" t="n">
        <v>1.44</v>
      </c>
      <c r="G25" s="11" t="n">
        <f aca="false">F25*1.2395</f>
        <v>1.78488</v>
      </c>
      <c r="H25" s="12" t="n">
        <f aca="false">G25*0.4</f>
        <v>0.713952</v>
      </c>
      <c r="I25" s="12" t="n">
        <f aca="false">G25*0.6</f>
        <v>1.070928</v>
      </c>
      <c r="J25" s="12" t="n">
        <f aca="false">G25*E25</f>
        <v>116284.5036288</v>
      </c>
      <c r="O25" s="15"/>
      <c r="P25" s="16"/>
    </row>
    <row r="26" customFormat="false" ht="36" hidden="false" customHeight="false" outlineLevel="0" collapsed="false">
      <c r="A26" s="8" t="n">
        <v>12</v>
      </c>
      <c r="B26" s="9" t="n">
        <v>97919</v>
      </c>
      <c r="C26" s="9" t="s">
        <v>32</v>
      </c>
      <c r="D26" s="9" t="s">
        <v>31</v>
      </c>
      <c r="E26" s="10" t="n">
        <v>212728.85</v>
      </c>
      <c r="F26" s="11" t="n">
        <v>0.67</v>
      </c>
      <c r="G26" s="11" t="n">
        <f aca="false">F26*1.2395</f>
        <v>0.830465</v>
      </c>
      <c r="H26" s="12" t="n">
        <f aca="false">G26*0.4</f>
        <v>0.332186</v>
      </c>
      <c r="I26" s="12" t="n">
        <f aca="false">G26*0.6</f>
        <v>0.498279</v>
      </c>
      <c r="J26" s="12" t="n">
        <f aca="false">G26*E26</f>
        <v>176663.86441525</v>
      </c>
      <c r="O26" s="15"/>
      <c r="P26" s="16"/>
    </row>
    <row r="27" customFormat="false" ht="24" hidden="false" customHeight="false" outlineLevel="0" collapsed="false">
      <c r="A27" s="8" t="n">
        <v>13</v>
      </c>
      <c r="B27" s="9" t="s">
        <v>35</v>
      </c>
      <c r="C27" s="9" t="s">
        <v>36</v>
      </c>
      <c r="D27" s="17" t="s">
        <v>20</v>
      </c>
      <c r="E27" s="10" t="n">
        <v>15.5</v>
      </c>
      <c r="F27" s="11" t="n">
        <v>519.75</v>
      </c>
      <c r="G27" s="11" t="n">
        <f aca="false">F27*1.2395</f>
        <v>644.230125</v>
      </c>
      <c r="H27" s="12" t="n">
        <f aca="false">G27*0.4</f>
        <v>257.69205</v>
      </c>
      <c r="I27" s="12" t="n">
        <f aca="false">G27*0.6</f>
        <v>386.538075</v>
      </c>
      <c r="J27" s="12" t="n">
        <f aca="false">G27*E27</f>
        <v>9985.5669375</v>
      </c>
      <c r="O27" s="15"/>
      <c r="P27" s="16"/>
    </row>
    <row r="28" customFormat="false" ht="36" hidden="false" customHeight="false" outlineLevel="0" collapsed="false">
      <c r="A28" s="8" t="n">
        <v>14</v>
      </c>
      <c r="B28" s="9" t="s">
        <v>37</v>
      </c>
      <c r="C28" s="9" t="s">
        <v>38</v>
      </c>
      <c r="D28" s="17" t="s">
        <v>39</v>
      </c>
      <c r="E28" s="10" t="n">
        <v>185.1</v>
      </c>
      <c r="F28" s="11" t="n">
        <v>100.46</v>
      </c>
      <c r="G28" s="11" t="n">
        <f aca="false">F28*1.2395</f>
        <v>124.52017</v>
      </c>
      <c r="H28" s="12" t="n">
        <f aca="false">G28*0.4</f>
        <v>49.808068</v>
      </c>
      <c r="I28" s="12" t="n">
        <f aca="false">G28*0.6</f>
        <v>74.712102</v>
      </c>
      <c r="J28" s="12" t="n">
        <f aca="false">G28*E28</f>
        <v>23048.683467</v>
      </c>
      <c r="O28" s="15"/>
      <c r="P28" s="16"/>
    </row>
    <row r="29" customFormat="false" ht="36" hidden="false" customHeight="false" outlineLevel="0" collapsed="false">
      <c r="A29" s="8" t="n">
        <v>15</v>
      </c>
      <c r="B29" s="9" t="n">
        <v>94964</v>
      </c>
      <c r="C29" s="9" t="s">
        <v>40</v>
      </c>
      <c r="D29" s="17" t="s">
        <v>29</v>
      </c>
      <c r="E29" s="10" t="n">
        <v>3.79</v>
      </c>
      <c r="F29" s="11" t="n">
        <v>407.69</v>
      </c>
      <c r="G29" s="11" t="n">
        <f aca="false">F29*1.2395</f>
        <v>505.331755</v>
      </c>
      <c r="H29" s="12" t="n">
        <f aca="false">G29*0.4</f>
        <v>202.132702</v>
      </c>
      <c r="I29" s="12" t="n">
        <f aca="false">G29*0.6</f>
        <v>303.199053</v>
      </c>
      <c r="J29" s="12" t="n">
        <f aca="false">G29*E29</f>
        <v>1915.20735145</v>
      </c>
      <c r="O29" s="15"/>
      <c r="P29" s="16"/>
    </row>
    <row r="30" customFormat="false" ht="24" hidden="false" customHeight="false" outlineLevel="0" collapsed="false">
      <c r="A30" s="8" t="n">
        <v>16</v>
      </c>
      <c r="B30" s="9" t="n">
        <v>92873</v>
      </c>
      <c r="C30" s="9" t="s">
        <v>41</v>
      </c>
      <c r="D30" s="17" t="s">
        <v>29</v>
      </c>
      <c r="E30" s="10" t="n">
        <v>3.79</v>
      </c>
      <c r="F30" s="11" t="n">
        <v>251.98</v>
      </c>
      <c r="G30" s="11" t="n">
        <f aca="false">F30*1.2395</f>
        <v>312.32921</v>
      </c>
      <c r="H30" s="12" t="n">
        <f aca="false">G30*0.4</f>
        <v>124.931684</v>
      </c>
      <c r="I30" s="12" t="n">
        <f aca="false">G30*0.6</f>
        <v>187.397526</v>
      </c>
      <c r="J30" s="12" t="n">
        <f aca="false">G30*E30</f>
        <v>1183.7277059</v>
      </c>
      <c r="O30" s="15"/>
      <c r="P30" s="16"/>
    </row>
    <row r="31" customFormat="false" ht="24" hidden="false" customHeight="false" outlineLevel="0" collapsed="false">
      <c r="A31" s="8" t="n">
        <v>17</v>
      </c>
      <c r="B31" s="9" t="n">
        <v>96522</v>
      </c>
      <c r="C31" s="9" t="s">
        <v>42</v>
      </c>
      <c r="D31" s="17" t="s">
        <v>29</v>
      </c>
      <c r="E31" s="10" t="n">
        <v>3.79</v>
      </c>
      <c r="F31" s="11" t="n">
        <v>131.92</v>
      </c>
      <c r="G31" s="11" t="n">
        <f aca="false">F31*1.2395</f>
        <v>163.51484</v>
      </c>
      <c r="H31" s="12" t="n">
        <f aca="false">G31*0.4</f>
        <v>65.405936</v>
      </c>
      <c r="I31" s="12" t="n">
        <f aca="false">G31*0.6</f>
        <v>98.108904</v>
      </c>
      <c r="J31" s="12" t="n">
        <f aca="false">G31*E31</f>
        <v>619.7212436</v>
      </c>
      <c r="O31" s="15"/>
      <c r="P31" s="16"/>
    </row>
    <row r="32" customFormat="false" ht="36" hidden="false" customHeight="false" outlineLevel="0" collapsed="false">
      <c r="A32" s="8" t="n">
        <v>18</v>
      </c>
      <c r="B32" s="9" t="n">
        <v>102509</v>
      </c>
      <c r="C32" s="9" t="s">
        <v>43</v>
      </c>
      <c r="D32" s="17" t="s">
        <v>20</v>
      </c>
      <c r="E32" s="10" t="n">
        <v>315</v>
      </c>
      <c r="F32" s="11" t="n">
        <v>20.8</v>
      </c>
      <c r="G32" s="11" t="n">
        <f aca="false">F32*1.2395</f>
        <v>25.7816</v>
      </c>
      <c r="H32" s="12" t="n">
        <f aca="false">G32*0.4</f>
        <v>10.31264</v>
      </c>
      <c r="I32" s="12" t="n">
        <f aca="false">G32*0.6</f>
        <v>15.46896</v>
      </c>
      <c r="J32" s="12" t="n">
        <f aca="false">G32*E32</f>
        <v>8121.204</v>
      </c>
    </row>
    <row r="33" customFormat="false" ht="36" hidden="false" customHeight="false" outlineLevel="0" collapsed="false">
      <c r="A33" s="8" t="n">
        <v>19</v>
      </c>
      <c r="B33" s="9" t="n">
        <v>94990</v>
      </c>
      <c r="C33" s="9" t="s">
        <v>44</v>
      </c>
      <c r="D33" s="17" t="s">
        <v>29</v>
      </c>
      <c r="E33" s="10" t="n">
        <v>5.71</v>
      </c>
      <c r="F33" s="11" t="n">
        <v>688.77</v>
      </c>
      <c r="G33" s="11" t="n">
        <f aca="false">F33*1.2395</f>
        <v>853.730415</v>
      </c>
      <c r="H33" s="12" t="n">
        <f aca="false">G33*0.4</f>
        <v>341.492166</v>
      </c>
      <c r="I33" s="12" t="n">
        <f aca="false">G33*0.6</f>
        <v>512.238249</v>
      </c>
      <c r="J33" s="12" t="n">
        <f aca="false">G33*E33</f>
        <v>4874.80066965</v>
      </c>
    </row>
    <row r="34" customFormat="false" ht="24" hidden="false" customHeight="false" outlineLevel="0" collapsed="false">
      <c r="A34" s="8" t="n">
        <v>20</v>
      </c>
      <c r="B34" s="9" t="s">
        <v>45</v>
      </c>
      <c r="C34" s="9" t="s">
        <v>46</v>
      </c>
      <c r="D34" s="17" t="s">
        <v>24</v>
      </c>
      <c r="E34" s="10" t="n">
        <v>224</v>
      </c>
      <c r="F34" s="11" t="n">
        <v>11.31</v>
      </c>
      <c r="G34" s="11" t="n">
        <f aca="false">F34*1.2395</f>
        <v>14.018745</v>
      </c>
      <c r="H34" s="12" t="n">
        <f aca="false">G34*0.4</f>
        <v>5.607498</v>
      </c>
      <c r="I34" s="12" t="n">
        <f aca="false">G34*0.6</f>
        <v>8.411247</v>
      </c>
      <c r="J34" s="12" t="n">
        <f aca="false">G34*E34</f>
        <v>3140.19888</v>
      </c>
    </row>
    <row r="35" customFormat="false" ht="60" hidden="false" customHeight="false" outlineLevel="0" collapsed="false">
      <c r="A35" s="8" t="n">
        <v>21</v>
      </c>
      <c r="B35" s="9" t="n">
        <v>94273</v>
      </c>
      <c r="C35" s="9" t="s">
        <v>47</v>
      </c>
      <c r="D35" s="9" t="s">
        <v>39</v>
      </c>
      <c r="E35" s="10" t="n">
        <v>3711</v>
      </c>
      <c r="F35" s="11" t="n">
        <v>48.9</v>
      </c>
      <c r="G35" s="11" t="n">
        <f aca="false">F35*1.2395</f>
        <v>60.61155</v>
      </c>
      <c r="H35" s="12" t="n">
        <f aca="false">G35*0.4</f>
        <v>24.24462</v>
      </c>
      <c r="I35" s="12" t="n">
        <f aca="false">G35*0.6</f>
        <v>36.36693</v>
      </c>
      <c r="J35" s="12" t="n">
        <f aca="false">G35*E35</f>
        <v>224929.46205</v>
      </c>
    </row>
    <row r="36" customFormat="false" ht="36" hidden="false" customHeight="false" outlineLevel="0" collapsed="false">
      <c r="A36" s="8" t="n">
        <v>22</v>
      </c>
      <c r="B36" s="9" t="n">
        <v>96396</v>
      </c>
      <c r="C36" s="18" t="s">
        <v>48</v>
      </c>
      <c r="D36" s="9" t="s">
        <v>29</v>
      </c>
      <c r="E36" s="10" t="n">
        <v>168</v>
      </c>
      <c r="F36" s="11" t="n">
        <v>111.7</v>
      </c>
      <c r="G36" s="11" t="n">
        <f aca="false">F36*1.2395</f>
        <v>138.45215</v>
      </c>
      <c r="H36" s="12" t="n">
        <f aca="false">G36*0.4</f>
        <v>55.38086</v>
      </c>
      <c r="I36" s="12" t="n">
        <f aca="false">G36*0.6</f>
        <v>83.07129</v>
      </c>
      <c r="J36" s="12" t="n">
        <f aca="false">G36*E36</f>
        <v>23259.9612</v>
      </c>
      <c r="K36" s="14"/>
    </row>
    <row r="37" customFormat="false" ht="48" hidden="false" customHeight="false" outlineLevel="0" collapsed="false">
      <c r="A37" s="8" t="n">
        <v>23</v>
      </c>
      <c r="B37" s="9" t="n">
        <v>100981</v>
      </c>
      <c r="C37" s="9" t="s">
        <v>49</v>
      </c>
      <c r="D37" s="9" t="s">
        <v>29</v>
      </c>
      <c r="E37" s="10" t="n">
        <v>174.79</v>
      </c>
      <c r="F37" s="11" t="n">
        <v>8.46</v>
      </c>
      <c r="G37" s="11" t="n">
        <f aca="false">F37*1.2395</f>
        <v>10.48617</v>
      </c>
      <c r="H37" s="12" t="n">
        <f aca="false">G37*0.4</f>
        <v>4.194468</v>
      </c>
      <c r="I37" s="12" t="n">
        <f aca="false">G37*0.6</f>
        <v>6.291702</v>
      </c>
      <c r="J37" s="12" t="n">
        <f aca="false">G37*E37</f>
        <v>1832.8776543</v>
      </c>
    </row>
    <row r="38" customFormat="false" ht="24" hidden="false" customHeight="false" outlineLevel="0" collapsed="false">
      <c r="A38" s="8" t="n">
        <v>24</v>
      </c>
      <c r="B38" s="9" t="s">
        <v>50</v>
      </c>
      <c r="C38" s="9" t="s">
        <v>51</v>
      </c>
      <c r="D38" s="9" t="s">
        <v>52</v>
      </c>
      <c r="E38" s="10" t="n">
        <v>174.79</v>
      </c>
      <c r="F38" s="11" t="n">
        <v>3.8</v>
      </c>
      <c r="G38" s="11" t="n">
        <f aca="false">F38*1.2395</f>
        <v>4.7101</v>
      </c>
      <c r="H38" s="12" t="n">
        <f aca="false">G38*0.4</f>
        <v>1.88404</v>
      </c>
      <c r="I38" s="12" t="n">
        <f aca="false">G38*0.6</f>
        <v>2.82606</v>
      </c>
      <c r="J38" s="12" t="n">
        <f aca="false">G38*E38</f>
        <v>823.278379</v>
      </c>
    </row>
    <row r="39" customFormat="false" ht="24" hidden="false" customHeight="false" outlineLevel="0" collapsed="false">
      <c r="A39" s="8" t="n">
        <v>25</v>
      </c>
      <c r="B39" s="9" t="s">
        <v>22</v>
      </c>
      <c r="C39" s="9" t="s">
        <v>53</v>
      </c>
      <c r="D39" s="9" t="s">
        <v>24</v>
      </c>
      <c r="E39" s="10" t="n">
        <v>1</v>
      </c>
      <c r="F39" s="11" t="n">
        <f aca="false">F17</f>
        <v>2476.95</v>
      </c>
      <c r="G39" s="11" t="n">
        <f aca="false">F39*1.2395</f>
        <v>3070.179525</v>
      </c>
      <c r="H39" s="12" t="n">
        <f aca="false">G39*0.4</f>
        <v>1228.07181</v>
      </c>
      <c r="I39" s="12" t="n">
        <f aca="false">G39*0.6</f>
        <v>1842.107715</v>
      </c>
      <c r="J39" s="12" t="n">
        <f aca="false">G39*E39</f>
        <v>3070.179525</v>
      </c>
    </row>
    <row r="40" customFormat="false" ht="12.75" hidden="false" customHeight="false" outlineLevel="0" collapsed="false">
      <c r="A40" s="19"/>
      <c r="B40" s="19"/>
      <c r="C40" s="19"/>
      <c r="D40" s="19"/>
      <c r="E40" s="20"/>
      <c r="F40" s="20" t="s">
        <v>54</v>
      </c>
      <c r="G40" s="20"/>
      <c r="H40" s="21" t="s">
        <v>55</v>
      </c>
      <c r="I40" s="21"/>
      <c r="J40" s="22" t="n">
        <f aca="false">SUM(J15:J39)-0.01</f>
        <v>3749060.3739177</v>
      </c>
    </row>
    <row r="41" customFormat="false" ht="12.75" hidden="false" customHeight="false" outlineLevel="0" collapsed="false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customFormat="false" ht="12.75" hidden="false" customHeight="true" outlineLevel="0" collapsed="false">
      <c r="A42" s="24" t="s">
        <v>56</v>
      </c>
      <c r="B42" s="24"/>
      <c r="C42" s="24"/>
      <c r="D42" s="24"/>
      <c r="E42" s="24"/>
      <c r="F42" s="24"/>
      <c r="G42" s="24"/>
      <c r="H42" s="24"/>
      <c r="I42" s="24"/>
      <c r="J42" s="24"/>
    </row>
    <row r="43" customFormat="false" ht="12.75" hidden="false" customHeight="false" outlineLevel="0" collapsed="false">
      <c r="A43" s="23"/>
      <c r="B43" s="23"/>
      <c r="C43" s="25"/>
      <c r="D43" s="25"/>
      <c r="E43" s="23"/>
      <c r="F43" s="23"/>
      <c r="G43" s="23"/>
      <c r="H43" s="23"/>
      <c r="I43" s="23"/>
      <c r="J43" s="23"/>
    </row>
    <row r="44" customFormat="false" ht="12.75" hidden="false" customHeight="false" outlineLevel="0" collapsed="false">
      <c r="A44" s="26" t="s">
        <v>57</v>
      </c>
      <c r="B44" s="26"/>
      <c r="C44" s="26"/>
      <c r="D44" s="26"/>
      <c r="E44" s="23"/>
      <c r="F44" s="23"/>
      <c r="G44" s="26" t="s">
        <v>57</v>
      </c>
      <c r="H44" s="26"/>
      <c r="I44" s="26"/>
      <c r="J44" s="26"/>
    </row>
    <row r="45" customFormat="false" ht="12.75" hidden="false" customHeight="false" outlineLevel="0" collapsed="false">
      <c r="A45" s="26" t="s">
        <v>58</v>
      </c>
      <c r="B45" s="26"/>
      <c r="C45" s="26"/>
      <c r="D45" s="26"/>
      <c r="E45" s="23"/>
      <c r="F45" s="23"/>
      <c r="G45" s="26" t="s">
        <v>59</v>
      </c>
      <c r="H45" s="26"/>
      <c r="I45" s="26"/>
      <c r="J45" s="26"/>
    </row>
    <row r="46" customFormat="false" ht="12.75" hidden="false" customHeight="false" outlineLevel="0" collapsed="false">
      <c r="A46" s="27"/>
      <c r="B46" s="27"/>
      <c r="C46" s="23"/>
      <c r="D46" s="23"/>
      <c r="E46" s="23"/>
      <c r="F46" s="23"/>
      <c r="G46" s="27"/>
      <c r="H46" s="27"/>
      <c r="I46" s="23"/>
      <c r="J46" s="23"/>
    </row>
    <row r="47" customFormat="false" ht="12.75" hidden="false" customHeight="false" outlineLevel="0" collapsed="false">
      <c r="A47" s="25" t="s">
        <v>60</v>
      </c>
      <c r="B47" s="25"/>
      <c r="C47" s="23"/>
      <c r="D47" s="23"/>
      <c r="E47" s="23"/>
      <c r="F47" s="23"/>
      <c r="G47" s="23"/>
      <c r="H47" s="23"/>
      <c r="I47" s="23"/>
      <c r="J47" s="23"/>
    </row>
    <row r="48" customFormat="false" ht="12.75" hidden="false" customHeight="false" outlineLevel="0" collapsed="false">
      <c r="A48" s="25" t="s">
        <v>61</v>
      </c>
      <c r="B48" s="23"/>
      <c r="C48" s="23"/>
      <c r="D48" s="23"/>
      <c r="E48" s="23"/>
      <c r="F48" s="23"/>
      <c r="G48" s="23"/>
      <c r="H48" s="23"/>
      <c r="I48" s="23"/>
      <c r="J48" s="23"/>
    </row>
    <row r="49" customFormat="false" ht="12.75" hidden="false" customHeight="false" outlineLevel="0" collapsed="false">
      <c r="A49" s="25" t="s">
        <v>62</v>
      </c>
      <c r="B49" s="23"/>
      <c r="C49" s="23"/>
      <c r="D49" s="23"/>
      <c r="E49" s="23"/>
      <c r="F49" s="23"/>
      <c r="G49" s="23"/>
      <c r="H49" s="25"/>
      <c r="I49" s="23"/>
      <c r="J49" s="23"/>
    </row>
  </sheetData>
  <mergeCells count="16">
    <mergeCell ref="A1:J4"/>
    <mergeCell ref="A5:J5"/>
    <mergeCell ref="A6:J6"/>
    <mergeCell ref="A7:J7"/>
    <mergeCell ref="A8:J8"/>
    <mergeCell ref="A9:J9"/>
    <mergeCell ref="A10:J10"/>
    <mergeCell ref="A11:J11"/>
    <mergeCell ref="A12:J12"/>
    <mergeCell ref="A13:J13"/>
    <mergeCell ref="H40:I40"/>
    <mergeCell ref="A42:J42"/>
    <mergeCell ref="A44:D44"/>
    <mergeCell ref="G44:J44"/>
    <mergeCell ref="A45:D45"/>
    <mergeCell ref="G45:J45"/>
  </mergeCells>
  <printOptions headings="false" gridLines="false" gridLinesSet="true" horizontalCentered="false" verticalCentered="false"/>
  <pageMargins left="0.39375" right="0.39375" top="0.39375" bottom="0.39375" header="0.315277777777778" footer="0.315277777777778"/>
  <pageSetup paperSize="9" scale="94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&amp;CPágina &amp;P&amp;Rorçamento  farroupilha  ultima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O44"/>
  <sheetViews>
    <sheetView showFormulas="false" showGridLines="true" showRowColHeaders="true" showZeros="false" rightToLeft="false" tabSelected="false" showOutlineSymbols="true" defaultGridColor="true" view="pageBreakPreview" topLeftCell="A28" colorId="64" zoomScale="100" zoomScaleNormal="100" zoomScalePageLayoutView="100" workbookViewId="0">
      <selection pane="topLeft" activeCell="F48" activeCellId="0" sqref="F48"/>
    </sheetView>
  </sheetViews>
  <sheetFormatPr defaultRowHeight="12.75" zeroHeight="false" outlineLevelRow="0" outlineLevelCol="0"/>
  <cols>
    <col collapsed="false" customWidth="true" hidden="false" outlineLevel="0" max="1" min="1" style="0" width="5.86"/>
    <col collapsed="false" customWidth="true" hidden="false" outlineLevel="0" max="2" min="2" style="28" width="44.31"/>
    <col collapsed="false" customWidth="true" hidden="false" outlineLevel="0" max="3" min="3" style="0" width="11.71"/>
    <col collapsed="false" customWidth="true" hidden="false" outlineLevel="0" max="4" min="4" style="0" width="14.86"/>
    <col collapsed="false" customWidth="true" hidden="false" outlineLevel="0" max="5" min="5" style="28" width="9.71"/>
    <col collapsed="false" customWidth="true" hidden="false" outlineLevel="0" max="6" min="6" style="0" width="12.86"/>
    <col collapsed="false" customWidth="true" hidden="false" outlineLevel="0" max="7" min="7" style="0" width="9.42"/>
    <col collapsed="false" customWidth="true" hidden="false" outlineLevel="0" max="8" min="8" style="0" width="14.15"/>
    <col collapsed="false" customWidth="true" hidden="false" outlineLevel="0" max="9" min="9" style="0" width="8"/>
    <col collapsed="false" customWidth="true" hidden="false" outlineLevel="0" max="10" min="10" style="0" width="14.15"/>
    <col collapsed="false" customWidth="true" hidden="false" outlineLevel="0" max="11" min="11" style="0" width="13.02"/>
    <col collapsed="false" customWidth="true" hidden="false" outlineLevel="0" max="12" min="12" style="0" width="14.15"/>
    <col collapsed="false" customWidth="true" hidden="false" outlineLevel="0" max="13" min="13" style="0" width="6.71"/>
    <col collapsed="false" customWidth="true" hidden="false" outlineLevel="0" max="14" min="14" style="0" width="12.29"/>
    <col collapsed="false" customWidth="true" hidden="false" outlineLevel="0" max="1025" min="15" style="0" width="5.14"/>
  </cols>
  <sheetData>
    <row r="1" customFormat="false" ht="17.25" hidden="false" customHeight="true" outlineLevel="0" collapsed="false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customFormat="false" ht="27" hidden="false" customHeight="true" outlineLevel="0" collapsed="false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customFormat="false" ht="12.75" hidden="false" customHeight="false" outlineLevel="0" collapsed="false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customFormat="false" ht="12.75" hidden="false" customHeight="false" outlineLevel="0" collapsed="false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customFormat="false" ht="12.75" hidden="false" customHeight="false" outlineLevel="0" collapsed="false">
      <c r="A5" s="30" t="s">
        <v>63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customFormat="false" ht="12.75" hidden="false" customHeight="false" outlineLevel="0" collapsed="false">
      <c r="A6" s="31" t="s">
        <v>64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customFormat="false" ht="12.75" hidden="false" customHeight="false" outlineLevel="0" collapsed="false">
      <c r="A7" s="31" t="s">
        <v>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="32" customFormat="true" ht="12.75" hidden="false" customHeight="false" outlineLevel="0" collapsed="false">
      <c r="A8" s="31" t="s">
        <v>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="32" customFormat="true" ht="12.75" hidden="false" customHeight="false" outlineLevel="0" collapsed="false">
      <c r="A9" s="31" t="s">
        <v>65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="32" customFormat="true" ht="12" hidden="false" customHeight="false" outlineLevel="0" collapsed="false">
      <c r="A10" s="33" t="s">
        <v>10</v>
      </c>
      <c r="B10" s="33" t="s">
        <v>66</v>
      </c>
      <c r="C10" s="33" t="s">
        <v>67</v>
      </c>
      <c r="D10" s="33" t="s">
        <v>68</v>
      </c>
      <c r="E10" s="33" t="s">
        <v>67</v>
      </c>
      <c r="F10" s="33" t="s">
        <v>69</v>
      </c>
      <c r="G10" s="33" t="s">
        <v>67</v>
      </c>
      <c r="H10" s="33" t="s">
        <v>70</v>
      </c>
      <c r="I10" s="33" t="s">
        <v>67</v>
      </c>
      <c r="J10" s="33" t="s">
        <v>71</v>
      </c>
      <c r="K10" s="33" t="s">
        <v>67</v>
      </c>
      <c r="L10" s="33" t="s">
        <v>72</v>
      </c>
    </row>
    <row r="11" s="32" customFormat="true" ht="12" hidden="false" customHeight="false" outlineLevel="0" collapsed="false">
      <c r="B11" s="34" t="s">
        <v>73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="32" customFormat="true" ht="24" hidden="false" customHeight="false" outlineLevel="0" collapsed="false">
      <c r="A12" s="35" t="n">
        <v>1</v>
      </c>
      <c r="B12" s="9" t="s">
        <v>19</v>
      </c>
      <c r="C12" s="36" t="n">
        <f aca="false">(D12/D38)</f>
        <v>0.000167374438503447</v>
      </c>
      <c r="D12" s="37" t="n">
        <f aca="false">Orçamento!J15</f>
        <v>627.496875</v>
      </c>
      <c r="E12" s="36" t="n">
        <v>1</v>
      </c>
      <c r="F12" s="37" t="n">
        <f aca="false">D12*E12</f>
        <v>627.496875</v>
      </c>
      <c r="G12" s="36"/>
      <c r="H12" s="37"/>
      <c r="I12" s="38"/>
      <c r="J12" s="39"/>
      <c r="K12" s="38"/>
      <c r="L12" s="37"/>
    </row>
    <row r="13" s="32" customFormat="true" ht="24" hidden="false" customHeight="false" outlineLevel="0" collapsed="false">
      <c r="A13" s="35" t="n">
        <v>2</v>
      </c>
      <c r="B13" s="9" t="s">
        <v>21</v>
      </c>
      <c r="C13" s="36" t="n">
        <f aca="false">(D13/D38)</f>
        <v>1.78532734403677E-005</v>
      </c>
      <c r="D13" s="37" t="n">
        <f aca="false">Orçamento!J16</f>
        <v>66.933</v>
      </c>
      <c r="E13" s="36" t="n">
        <v>1</v>
      </c>
      <c r="F13" s="37" t="n">
        <f aca="false">D13*E13</f>
        <v>66.933</v>
      </c>
      <c r="G13" s="36"/>
      <c r="H13" s="37"/>
      <c r="I13" s="40"/>
      <c r="J13" s="41"/>
      <c r="K13" s="40"/>
      <c r="L13" s="37"/>
    </row>
    <row r="14" s="32" customFormat="true" ht="12.75" hidden="false" customHeight="false" outlineLevel="0" collapsed="false">
      <c r="A14" s="35" t="n">
        <v>3</v>
      </c>
      <c r="B14" s="9" t="s">
        <v>23</v>
      </c>
      <c r="C14" s="36" t="n">
        <f aca="false">(D14/D38)</f>
        <v>0.000818919734224423</v>
      </c>
      <c r="D14" s="37" t="n">
        <f aca="false">Orçamento!J17</f>
        <v>3070.179525</v>
      </c>
      <c r="E14" s="36" t="n">
        <v>1</v>
      </c>
      <c r="F14" s="37" t="n">
        <f aca="false">D14*E14</f>
        <v>3070.179525</v>
      </c>
      <c r="G14" s="36"/>
      <c r="H14" s="37"/>
      <c r="I14" s="40"/>
      <c r="J14" s="41"/>
      <c r="K14" s="40"/>
      <c r="L14" s="37"/>
    </row>
    <row r="15" s="32" customFormat="true" ht="12.75" hidden="false" customHeight="false" outlineLevel="0" collapsed="false">
      <c r="A15" s="35" t="n">
        <v>4</v>
      </c>
      <c r="B15" s="9" t="s">
        <v>25</v>
      </c>
      <c r="C15" s="36" t="n">
        <f aca="false">(D15/D38)</f>
        <v>0.014693543579677</v>
      </c>
      <c r="D15" s="37" t="n">
        <f aca="false">Orçamento!J18</f>
        <v>55086.981987</v>
      </c>
      <c r="E15" s="36" t="n">
        <v>1</v>
      </c>
      <c r="F15" s="37" t="n">
        <f aca="false">D15*E15</f>
        <v>55086.981987</v>
      </c>
      <c r="G15" s="36"/>
      <c r="H15" s="37"/>
      <c r="I15" s="40"/>
      <c r="J15" s="41"/>
      <c r="K15" s="40"/>
      <c r="L15" s="37"/>
    </row>
    <row r="16" s="32" customFormat="true" ht="12.75" hidden="false" customHeight="false" outlineLevel="0" collapsed="false">
      <c r="A16" s="35" t="n">
        <v>5</v>
      </c>
      <c r="B16" s="9" t="s">
        <v>26</v>
      </c>
      <c r="C16" s="36" t="n">
        <f aca="false">(D16/D38)</f>
        <v>0.00942413484765492</v>
      </c>
      <c r="D16" s="37" t="n">
        <f aca="false">Orçamento!J19</f>
        <v>35331.6505158</v>
      </c>
      <c r="E16" s="36"/>
      <c r="F16" s="37"/>
      <c r="G16" s="36" t="n">
        <v>1</v>
      </c>
      <c r="H16" s="37" t="n">
        <f aca="false">D16*G16</f>
        <v>35331.6505158</v>
      </c>
      <c r="I16" s="40"/>
      <c r="J16" s="41"/>
      <c r="K16" s="40"/>
      <c r="L16" s="37"/>
    </row>
    <row r="17" s="32" customFormat="true" ht="36" hidden="false" customHeight="false" outlineLevel="0" collapsed="false">
      <c r="A17" s="35" t="n">
        <v>6</v>
      </c>
      <c r="B17" s="9" t="s">
        <v>28</v>
      </c>
      <c r="C17" s="36" t="n">
        <f aca="false">(D17/D38)</f>
        <v>0.320245390119011</v>
      </c>
      <c r="D17" s="37" t="n">
        <f aca="false">Orçamento!J20</f>
        <v>1200619.302025</v>
      </c>
      <c r="E17" s="36"/>
      <c r="F17" s="37"/>
      <c r="G17" s="36" t="n">
        <v>1</v>
      </c>
      <c r="H17" s="37" t="n">
        <f aca="false">D17*G17</f>
        <v>1200619.302025</v>
      </c>
      <c r="I17" s="36"/>
      <c r="J17" s="37"/>
      <c r="K17" s="40"/>
      <c r="L17" s="37"/>
    </row>
    <row r="18" s="32" customFormat="true" ht="24" hidden="false" customHeight="false" outlineLevel="0" collapsed="false">
      <c r="A18" s="35" t="n">
        <v>7</v>
      </c>
      <c r="B18" s="9" t="s">
        <v>30</v>
      </c>
      <c r="C18" s="36" t="n">
        <f aca="false">(D18/D38)</f>
        <v>0.0232626153361366</v>
      </c>
      <c r="D18" s="37" t="n">
        <f aca="false">Orçamento!J21</f>
        <v>87212.9493504</v>
      </c>
      <c r="E18" s="36"/>
      <c r="F18" s="37"/>
      <c r="G18" s="36" t="n">
        <v>1</v>
      </c>
      <c r="H18" s="37" t="n">
        <f aca="false">D18*G18</f>
        <v>87212.9493504</v>
      </c>
      <c r="I18" s="36"/>
      <c r="J18" s="37"/>
      <c r="K18" s="36"/>
      <c r="L18" s="37"/>
    </row>
    <row r="19" s="32" customFormat="true" ht="36" hidden="false" customHeight="false" outlineLevel="0" collapsed="false">
      <c r="A19" s="35" t="n">
        <v>8</v>
      </c>
      <c r="B19" s="9" t="s">
        <v>32</v>
      </c>
      <c r="C19" s="36" t="n">
        <f aca="false">(D19/D38)</f>
        <v>0.0353413121176796</v>
      </c>
      <c r="D19" s="37" t="n">
        <f aca="false">Orçamento!J22</f>
        <v>132496.71282265</v>
      </c>
      <c r="E19" s="36"/>
      <c r="F19" s="37"/>
      <c r="G19" s="36" t="n">
        <v>1</v>
      </c>
      <c r="H19" s="37" t="n">
        <f aca="false">D19*G19</f>
        <v>132496.71282265</v>
      </c>
      <c r="I19" s="36"/>
      <c r="J19" s="37"/>
      <c r="K19" s="36"/>
      <c r="L19" s="37"/>
    </row>
    <row r="20" s="32" customFormat="true" ht="12.75" hidden="false" customHeight="false" outlineLevel="0" collapsed="false">
      <c r="A20" s="35" t="n">
        <v>9</v>
      </c>
      <c r="B20" s="9" t="s">
        <v>26</v>
      </c>
      <c r="C20" s="36" t="n">
        <f aca="false">(D20/D38)</f>
        <v>0.00942413484765492</v>
      </c>
      <c r="D20" s="37" t="n">
        <f aca="false">Orçamento!J23</f>
        <v>35331.6505158</v>
      </c>
      <c r="E20" s="36"/>
      <c r="F20" s="37"/>
      <c r="G20" s="36"/>
      <c r="H20" s="37"/>
      <c r="I20" s="36" t="n">
        <v>1</v>
      </c>
      <c r="J20" s="37" t="n">
        <f aca="false">D20*I20</f>
        <v>35331.6505158</v>
      </c>
      <c r="K20" s="36"/>
      <c r="L20" s="37"/>
    </row>
    <row r="21" s="32" customFormat="true" ht="48" hidden="false" customHeight="false" outlineLevel="0" collapsed="false">
      <c r="A21" s="35" t="n">
        <v>10</v>
      </c>
      <c r="B21" s="9" t="s">
        <v>34</v>
      </c>
      <c r="C21" s="36" t="n">
        <f aca="false">(D21/D38)</f>
        <v>0.426630443542895</v>
      </c>
      <c r="D21" s="37" t="n">
        <f aca="false">Orçamento!J24</f>
        <v>1599463.2901936</v>
      </c>
      <c r="E21" s="36"/>
      <c r="F21" s="37"/>
      <c r="G21" s="36"/>
      <c r="H21" s="37"/>
      <c r="I21" s="36" t="n">
        <v>1</v>
      </c>
      <c r="J21" s="37" t="n">
        <f aca="false">D21*I21</f>
        <v>1599463.2901936</v>
      </c>
      <c r="K21" s="36"/>
      <c r="L21" s="37"/>
    </row>
    <row r="22" s="32" customFormat="true" ht="24" hidden="false" customHeight="false" outlineLevel="0" collapsed="false">
      <c r="A22" s="35" t="n">
        <v>11</v>
      </c>
      <c r="B22" s="9" t="s">
        <v>30</v>
      </c>
      <c r="C22" s="36" t="n">
        <f aca="false">(D22/D38)</f>
        <v>0.0310169727961155</v>
      </c>
      <c r="D22" s="37" t="n">
        <f aca="false">Orçamento!J25</f>
        <v>116284.5036288</v>
      </c>
      <c r="E22" s="42"/>
      <c r="F22" s="37"/>
      <c r="G22" s="42"/>
      <c r="H22" s="37"/>
      <c r="I22" s="42" t="n">
        <f aca="false">G21+E21+I21</f>
        <v>1</v>
      </c>
      <c r="J22" s="37" t="n">
        <f aca="false">D22*I22</f>
        <v>116284.5036288</v>
      </c>
      <c r="K22" s="42"/>
      <c r="L22" s="37"/>
    </row>
    <row r="23" s="32" customFormat="true" ht="36" hidden="false" customHeight="false" outlineLevel="0" collapsed="false">
      <c r="A23" s="35" t="n">
        <v>12</v>
      </c>
      <c r="B23" s="9" t="s">
        <v>32</v>
      </c>
      <c r="C23" s="36" t="n">
        <f aca="false">(D23/D38)</f>
        <v>0.0471221711030061</v>
      </c>
      <c r="D23" s="37" t="n">
        <f aca="false">Orçamento!J26</f>
        <v>176663.86441525</v>
      </c>
      <c r="E23" s="42"/>
      <c r="F23" s="37"/>
      <c r="G23" s="42"/>
      <c r="H23" s="37"/>
      <c r="I23" s="42" t="n">
        <f aca="false">G22+E22+I22</f>
        <v>1</v>
      </c>
      <c r="J23" s="37" t="n">
        <f aca="false">D23*I23</f>
        <v>176663.86441525</v>
      </c>
      <c r="K23" s="42"/>
      <c r="L23" s="37"/>
    </row>
    <row r="24" s="32" customFormat="true" ht="24" hidden="false" customHeight="false" outlineLevel="0" collapsed="false">
      <c r="A24" s="35" t="n">
        <v>13</v>
      </c>
      <c r="B24" s="9" t="s">
        <v>36</v>
      </c>
      <c r="C24" s="36" t="n">
        <f aca="false">(D24/D38)</f>
        <v>0.00266348523138486</v>
      </c>
      <c r="D24" s="37" t="n">
        <f aca="false">Orçamento!J27</f>
        <v>9985.5669375</v>
      </c>
      <c r="E24" s="36"/>
      <c r="F24" s="37"/>
      <c r="G24" s="42"/>
      <c r="H24" s="37"/>
      <c r="I24" s="42"/>
      <c r="J24" s="37"/>
      <c r="K24" s="36" t="n">
        <v>1</v>
      </c>
      <c r="L24" s="37" t="n">
        <f aca="false">D24*K24</f>
        <v>9985.5669375</v>
      </c>
    </row>
    <row r="25" s="32" customFormat="true" ht="36" hidden="false" customHeight="false" outlineLevel="0" collapsed="false">
      <c r="A25" s="35" t="n">
        <v>14</v>
      </c>
      <c r="B25" s="9" t="s">
        <v>38</v>
      </c>
      <c r="C25" s="36" t="n">
        <f aca="false">(D25/D38)</f>
        <v>0.00614785604076963</v>
      </c>
      <c r="D25" s="37" t="n">
        <f aca="false">Orçamento!J28</f>
        <v>23048.683467</v>
      </c>
      <c r="E25" s="36" t="n">
        <v>1</v>
      </c>
      <c r="F25" s="37" t="n">
        <f aca="false">D25*E25</f>
        <v>23048.683467</v>
      </c>
      <c r="G25" s="42"/>
      <c r="H25" s="37"/>
      <c r="I25" s="42"/>
      <c r="J25" s="37"/>
      <c r="K25" s="36"/>
      <c r="L25" s="37"/>
    </row>
    <row r="26" s="32" customFormat="true" ht="36" hidden="false" customHeight="false" outlineLevel="0" collapsed="false">
      <c r="A26" s="35" t="n">
        <v>15</v>
      </c>
      <c r="B26" s="9" t="s">
        <v>40</v>
      </c>
      <c r="C26" s="36" t="n">
        <f aca="false">(D26/D38)</f>
        <v>0.000510849962506377</v>
      </c>
      <c r="D26" s="37" t="n">
        <f aca="false">Orçamento!J29</f>
        <v>1915.20735145</v>
      </c>
      <c r="E26" s="36" t="n">
        <v>1</v>
      </c>
      <c r="F26" s="37" t="n">
        <f aca="false">D26*E26</f>
        <v>1915.20735145</v>
      </c>
      <c r="G26" s="42"/>
      <c r="H26" s="37"/>
      <c r="I26" s="42"/>
      <c r="J26" s="37"/>
      <c r="K26" s="36"/>
      <c r="L26" s="37"/>
    </row>
    <row r="27" s="32" customFormat="true" ht="24" hidden="false" customHeight="false" outlineLevel="0" collapsed="false">
      <c r="A27" s="35" t="n">
        <v>16</v>
      </c>
      <c r="B27" s="9" t="s">
        <v>41</v>
      </c>
      <c r="C27" s="36" t="n">
        <f aca="false">(D27/D38)</f>
        <v>0.000315739835542586</v>
      </c>
      <c r="D27" s="37" t="n">
        <f aca="false">Orçamento!J30</f>
        <v>1183.7277059</v>
      </c>
      <c r="E27" s="36" t="n">
        <v>1</v>
      </c>
      <c r="F27" s="37" t="n">
        <f aca="false">D27*E27</f>
        <v>1183.7277059</v>
      </c>
      <c r="G27" s="42"/>
      <c r="H27" s="37"/>
      <c r="I27" s="42"/>
      <c r="J27" s="37"/>
      <c r="K27" s="36"/>
      <c r="L27" s="37"/>
    </row>
    <row r="28" s="32" customFormat="true" ht="24" hidden="false" customHeight="false" outlineLevel="0" collapsed="false">
      <c r="A28" s="35" t="n">
        <v>17</v>
      </c>
      <c r="B28" s="9" t="s">
        <v>42</v>
      </c>
      <c r="C28" s="36" t="n">
        <f aca="false">(D28/D38)</f>
        <v>0.000165300417115556</v>
      </c>
      <c r="D28" s="37" t="n">
        <f aca="false">Orçamento!J31</f>
        <v>619.7212436</v>
      </c>
      <c r="E28" s="36" t="n">
        <v>1</v>
      </c>
      <c r="F28" s="37" t="n">
        <f aca="false">D28*E28</f>
        <v>619.7212436</v>
      </c>
      <c r="G28" s="42"/>
      <c r="H28" s="37"/>
      <c r="I28" s="42"/>
      <c r="J28" s="37"/>
      <c r="K28" s="36"/>
      <c r="L28" s="37"/>
    </row>
    <row r="29" s="32" customFormat="true" ht="36" hidden="false" customHeight="false" outlineLevel="0" collapsed="false">
      <c r="A29" s="35" t="n">
        <v>18</v>
      </c>
      <c r="B29" s="9" t="s">
        <v>43</v>
      </c>
      <c r="C29" s="36" t="n">
        <f aca="false">(D29/D38)</f>
        <v>0.00216619717743128</v>
      </c>
      <c r="D29" s="37" t="n">
        <f aca="false">Orçamento!J32</f>
        <v>8121.204</v>
      </c>
      <c r="E29" s="42"/>
      <c r="F29" s="37"/>
      <c r="G29" s="42"/>
      <c r="H29" s="37"/>
      <c r="I29" s="42"/>
      <c r="J29" s="37"/>
      <c r="K29" s="36" t="n">
        <v>1</v>
      </c>
      <c r="L29" s="37" t="n">
        <f aca="false">D29*K29</f>
        <v>8121.204</v>
      </c>
    </row>
    <row r="30" s="32" customFormat="true" ht="36" hidden="false" customHeight="false" outlineLevel="0" collapsed="false">
      <c r="A30" s="35" t="n">
        <v>19</v>
      </c>
      <c r="B30" s="9" t="s">
        <v>44</v>
      </c>
      <c r="C30" s="36" t="n">
        <f aca="false">(D30/D38)</f>
        <v>0.00130027265059909</v>
      </c>
      <c r="D30" s="37" t="n">
        <f aca="false">Orçamento!J33</f>
        <v>4874.80066965</v>
      </c>
      <c r="E30" s="36"/>
      <c r="F30" s="37"/>
      <c r="G30" s="42"/>
      <c r="H30" s="37"/>
      <c r="I30" s="42"/>
      <c r="J30" s="37"/>
      <c r="K30" s="36" t="n">
        <v>1</v>
      </c>
      <c r="L30" s="37" t="n">
        <f aca="false">D30*K30</f>
        <v>4874.80066965</v>
      </c>
    </row>
    <row r="31" s="32" customFormat="true" ht="24" hidden="false" customHeight="false" outlineLevel="0" collapsed="false">
      <c r="A31" s="35" t="n">
        <v>20</v>
      </c>
      <c r="B31" s="9" t="s">
        <v>46</v>
      </c>
      <c r="C31" s="36" t="n">
        <f aca="false">(D31/D38)</f>
        <v>0.000837596241940097</v>
      </c>
      <c r="D31" s="37" t="n">
        <f aca="false">Orçamento!J34</f>
        <v>3140.19888</v>
      </c>
      <c r="E31" s="42"/>
      <c r="F31" s="37"/>
      <c r="G31" s="42"/>
      <c r="H31" s="37"/>
      <c r="I31" s="42"/>
      <c r="J31" s="37"/>
      <c r="K31" s="36" t="n">
        <v>1</v>
      </c>
      <c r="L31" s="37" t="n">
        <f aca="false">D31*K31</f>
        <v>3140.19888</v>
      </c>
    </row>
    <row r="32" s="32" customFormat="true" ht="48" hidden="false" customHeight="false" outlineLevel="0" collapsed="false">
      <c r="A32" s="35" t="n">
        <v>21</v>
      </c>
      <c r="B32" s="9" t="s">
        <v>47</v>
      </c>
      <c r="C32" s="36" t="n">
        <f aca="false">(D32/D38)</f>
        <v>0.0599962229509131</v>
      </c>
      <c r="D32" s="37" t="n">
        <f aca="false">Orçamento!J35</f>
        <v>224929.46205</v>
      </c>
      <c r="E32" s="36" t="n">
        <v>1</v>
      </c>
      <c r="F32" s="37" t="n">
        <f aca="false">D32*E32</f>
        <v>224929.46205</v>
      </c>
      <c r="G32" s="42"/>
      <c r="H32" s="37"/>
      <c r="I32" s="42"/>
      <c r="J32" s="37"/>
      <c r="K32" s="36"/>
      <c r="L32" s="37"/>
    </row>
    <row r="33" s="32" customFormat="true" ht="36" hidden="false" customHeight="false" outlineLevel="0" collapsed="false">
      <c r="A33" s="35" t="n">
        <v>22</v>
      </c>
      <c r="B33" s="43" t="s">
        <v>48</v>
      </c>
      <c r="C33" s="36" t="n">
        <f aca="false">(D33/D38)</f>
        <v>0.00620421089023268</v>
      </c>
      <c r="D33" s="37" t="n">
        <f aca="false">Orçamento!J36</f>
        <v>23259.9612</v>
      </c>
      <c r="E33" s="36" t="n">
        <v>1</v>
      </c>
      <c r="F33" s="37" t="n">
        <f aca="false">D33*E33</f>
        <v>23259.9612</v>
      </c>
      <c r="G33" s="42"/>
      <c r="H33" s="37"/>
      <c r="I33" s="42"/>
      <c r="J33" s="37"/>
      <c r="K33" s="36"/>
      <c r="L33" s="37"/>
    </row>
    <row r="34" s="32" customFormat="true" ht="36" hidden="false" customHeight="false" outlineLevel="0" collapsed="false">
      <c r="A34" s="35" t="n">
        <v>23</v>
      </c>
      <c r="B34" s="9" t="s">
        <v>49</v>
      </c>
      <c r="C34" s="36" t="n">
        <f aca="false">(D34/D38)</f>
        <v>0.000488889874127227</v>
      </c>
      <c r="D34" s="37" t="n">
        <f aca="false">Orçamento!J37</f>
        <v>1832.8776543</v>
      </c>
      <c r="E34" s="36" t="n">
        <v>1</v>
      </c>
      <c r="F34" s="37" t="n">
        <f aca="false">D34*E34</f>
        <v>1832.8776543</v>
      </c>
      <c r="G34" s="44"/>
      <c r="H34" s="44"/>
      <c r="I34" s="44"/>
      <c r="J34" s="44"/>
      <c r="K34" s="36"/>
      <c r="L34" s="37"/>
    </row>
    <row r="35" s="32" customFormat="true" ht="24" hidden="false" customHeight="false" outlineLevel="0" collapsed="false">
      <c r="A35" s="35" t="n">
        <v>24</v>
      </c>
      <c r="B35" s="9" t="s">
        <v>51</v>
      </c>
      <c r="C35" s="36" t="n">
        <f aca="false">(D35/D38)</f>
        <v>0.000219595924548873</v>
      </c>
      <c r="D35" s="37" t="n">
        <f aca="false">Orçamento!J38</f>
        <v>823.278379</v>
      </c>
      <c r="E35" s="36" t="n">
        <v>1</v>
      </c>
      <c r="F35" s="37" t="n">
        <f aca="false">D35*E35</f>
        <v>823.278379</v>
      </c>
      <c r="G35" s="6"/>
      <c r="H35" s="6"/>
      <c r="I35" s="6"/>
      <c r="J35" s="6"/>
      <c r="K35" s="36"/>
      <c r="L35" s="37"/>
    </row>
    <row r="36" s="32" customFormat="true" ht="12.75" hidden="false" customHeight="false" outlineLevel="0" collapsed="false">
      <c r="A36" s="35" t="n">
        <v>25</v>
      </c>
      <c r="B36" s="9" t="s">
        <v>53</v>
      </c>
      <c r="C36" s="36" t="n">
        <f aca="false">(D36/D38)</f>
        <v>0.000818919734224423</v>
      </c>
      <c r="D36" s="37" t="n">
        <f aca="false">Orçamento!J39</f>
        <v>3070.179525</v>
      </c>
      <c r="E36" s="45"/>
      <c r="F36" s="46"/>
      <c r="G36" s="46"/>
      <c r="H36" s="46"/>
      <c r="I36" s="45"/>
      <c r="J36" s="45"/>
      <c r="K36" s="36" t="n">
        <v>1</v>
      </c>
      <c r="L36" s="37" t="n">
        <f aca="false">D36*K36</f>
        <v>3070.179525</v>
      </c>
    </row>
    <row r="37" s="32" customFormat="true" ht="12.75" hidden="false" customHeight="false" outlineLevel="0" collapsed="false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</row>
    <row r="38" s="32" customFormat="true" ht="15" hidden="false" customHeight="false" outlineLevel="0" collapsed="false">
      <c r="A38" s="48" t="s">
        <v>55</v>
      </c>
      <c r="B38" s="48"/>
      <c r="C38" s="36" t="n">
        <f aca="false">SUM(C12:C36)</f>
        <v>1.00000000266733</v>
      </c>
      <c r="D38" s="49" t="n">
        <f aca="false">SUM(D12:D36)-0.01</f>
        <v>3749060.3739177</v>
      </c>
      <c r="E38" s="36" t="n">
        <f aca="false">((F38*100)/D38)%</f>
        <v>0.0897463569216013</v>
      </c>
      <c r="F38" s="49" t="n">
        <f aca="false">SUM(F12:F36)</f>
        <v>336464.51043825</v>
      </c>
      <c r="G38" s="36" t="n">
        <f aca="false">((H38*100)/D38)%</f>
        <v>0.388273452420482</v>
      </c>
      <c r="H38" s="49" t="n">
        <f aca="false">SUM(H12:H36)</f>
        <v>1455660.61471385</v>
      </c>
      <c r="I38" s="36" t="n">
        <f aca="false">((J38*100)/D38)%</f>
        <v>0.514193722289672</v>
      </c>
      <c r="J38" s="49" t="n">
        <f aca="false">SUM(J12:J36)</f>
        <v>1927743.30875345</v>
      </c>
      <c r="K38" s="36" t="n">
        <f aca="false">((L38*100)/D38)%</f>
        <v>0.00778647103557976</v>
      </c>
      <c r="L38" s="49" t="n">
        <f aca="false">SUM(L12:L36)</f>
        <v>29191.95001215</v>
      </c>
      <c r="M38" s="50"/>
    </row>
    <row r="39" s="32" customFormat="true" ht="15" hidden="false" customHeight="false" outlineLevel="0" collapsed="false">
      <c r="A39" s="48" t="s">
        <v>74</v>
      </c>
      <c r="B39" s="48"/>
      <c r="C39" s="48"/>
      <c r="D39" s="38"/>
      <c r="E39" s="36" t="n">
        <f aca="false">E38</f>
        <v>0.0897463569216013</v>
      </c>
      <c r="F39" s="51" t="n">
        <f aca="false">F38</f>
        <v>336464.51043825</v>
      </c>
      <c r="G39" s="52" t="n">
        <f aca="false">G38+E38</f>
        <v>0.478019809342084</v>
      </c>
      <c r="H39" s="51" t="n">
        <f aca="false">H38+F38</f>
        <v>1792125.1251521</v>
      </c>
      <c r="I39" s="52" t="n">
        <f aca="false">I38+G38+E38</f>
        <v>0.992213531631755</v>
      </c>
      <c r="J39" s="51" t="n">
        <f aca="false">J38+H38+F38</f>
        <v>3719868.43390555</v>
      </c>
      <c r="K39" s="52" t="n">
        <f aca="false">K38+I38+G38+E38</f>
        <v>1.00000000266734</v>
      </c>
      <c r="L39" s="49" t="n">
        <f aca="false">L38+J39-0.01</f>
        <v>3749060.3739177</v>
      </c>
      <c r="M39" s="50"/>
    </row>
    <row r="40" s="32" customFormat="true" ht="12.75" hidden="false" customHeight="false" outlineLevel="0" collapsed="false"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</row>
    <row r="41" s="32" customFormat="true" ht="12.75" hidden="false" customHeight="true" outlineLevel="0" collapsed="false">
      <c r="B41" s="24" t="s">
        <v>56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="32" customFormat="true" ht="12" hidden="false" customHeight="false" outlineLevel="0" collapsed="false">
      <c r="B42" s="23"/>
      <c r="C42" s="23"/>
      <c r="D42" s="25"/>
      <c r="E42" s="25"/>
      <c r="F42" s="23"/>
      <c r="G42" s="23"/>
      <c r="H42" s="23"/>
      <c r="I42" s="23"/>
      <c r="J42" s="23"/>
      <c r="K42" s="23"/>
    </row>
    <row r="43" s="32" customFormat="true" ht="12" hidden="false" customHeight="false" outlineLevel="0" collapsed="false">
      <c r="B43" s="26" t="s">
        <v>57</v>
      </c>
      <c r="C43" s="26"/>
      <c r="D43" s="26"/>
      <c r="E43" s="26"/>
      <c r="F43" s="23"/>
      <c r="G43" s="23"/>
      <c r="H43" s="26" t="s">
        <v>57</v>
      </c>
      <c r="I43" s="26"/>
      <c r="J43" s="26"/>
      <c r="K43" s="26"/>
      <c r="O43" s="54"/>
    </row>
    <row r="44" s="32" customFormat="true" ht="12" hidden="false" customHeight="false" outlineLevel="0" collapsed="false">
      <c r="B44" s="26" t="s">
        <v>75</v>
      </c>
      <c r="C44" s="26"/>
      <c r="D44" s="26"/>
      <c r="E44" s="26"/>
      <c r="F44" s="23"/>
      <c r="G44" s="23"/>
      <c r="H44" s="26" t="s">
        <v>59</v>
      </c>
      <c r="I44" s="26"/>
      <c r="J44" s="26"/>
      <c r="K44" s="26"/>
    </row>
  </sheetData>
  <mergeCells count="16">
    <mergeCell ref="A1:L4"/>
    <mergeCell ref="A5:L5"/>
    <mergeCell ref="A6:L6"/>
    <mergeCell ref="A7:L7"/>
    <mergeCell ref="A8:L8"/>
    <mergeCell ref="A9:L9"/>
    <mergeCell ref="B11:L11"/>
    <mergeCell ref="A37:L37"/>
    <mergeCell ref="A38:B38"/>
    <mergeCell ref="A39:C39"/>
    <mergeCell ref="B40:L40"/>
    <mergeCell ref="B41:L41"/>
    <mergeCell ref="B43:E43"/>
    <mergeCell ref="H43:K43"/>
    <mergeCell ref="B44:E44"/>
    <mergeCell ref="H44:K44"/>
  </mergeCells>
  <printOptions headings="false" gridLines="false" gridLinesSet="true" horizontalCentered="true" verticalCentered="false"/>
  <pageMargins left="0.39375" right="0.39375" top="0.39375" bottom="0.39375" header="0.315277777777778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&amp;C&amp;11ESTADO DO RIO GRANDE DO SUL&amp;12PREFEITURA MUNICIPAL DE TRÊS PASSOS&amp;11SECRETARIA MUNICIPAL DE OBRAS E VIAÇÃO</oddHeader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60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100" zoomScalePageLayoutView="100" workbookViewId="0">
      <selection pane="topLeft" activeCell="O12" activeCellId="0" sqref="O12"/>
    </sheetView>
  </sheetViews>
  <sheetFormatPr defaultRowHeight="12.75" zeroHeight="false" outlineLevelRow="0" outlineLevelCol="0"/>
  <cols>
    <col collapsed="false" customWidth="true" hidden="false" outlineLevel="0" max="1" min="1" style="0" width="4.43"/>
    <col collapsed="false" customWidth="true" hidden="false" outlineLevel="0" max="2" min="2" style="0" width="35.42"/>
    <col collapsed="false" customWidth="true" hidden="false" outlineLevel="0" max="3" min="3" style="0" width="7.57"/>
    <col collapsed="false" customWidth="true" hidden="false" outlineLevel="0" max="4" min="4" style="0" width="6.71"/>
    <col collapsed="false" customWidth="true" hidden="false" outlineLevel="0" max="5" min="5" style="0" width="6.88"/>
    <col collapsed="false" customWidth="true" hidden="false" outlineLevel="0" max="6" min="6" style="0" width="4.43"/>
    <col collapsed="false" customWidth="true" hidden="false" outlineLevel="0" max="7" min="7" style="0" width="5.86"/>
    <col collapsed="false" customWidth="true" hidden="false" outlineLevel="0" max="8" min="8" style="0" width="5.28"/>
    <col collapsed="false" customWidth="true" hidden="false" outlineLevel="0" max="10" min="9" style="0" width="11.42"/>
    <col collapsed="false" customWidth="true" hidden="false" outlineLevel="0" max="11" min="11" style="0" width="12.29"/>
    <col collapsed="false" customWidth="true" hidden="false" outlineLevel="0" max="12" min="12" style="0" width="14.57"/>
    <col collapsed="false" customWidth="true" hidden="false" outlineLevel="0" max="1025" min="13" style="0" width="11.42"/>
  </cols>
  <sheetData>
    <row r="1" customFormat="false" ht="12.75" hidden="false" customHeight="false" outlineLevel="0" collapsed="false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customFormat="false" ht="12.75" hidden="false" customHeight="false" outlineLevel="0" collapsed="false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customFormat="false" ht="12.75" hidden="false" customHeight="false" outlineLevel="0" collapsed="false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customFormat="false" ht="12.75" hidden="false" customHeight="false" outlineLevel="0" collapsed="false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customFormat="false" ht="12.75" hidden="false" customHeight="true" outlineLevel="0" collapsed="false">
      <c r="A5" s="56" t="s">
        <v>76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customFormat="false" ht="48" hidden="false" customHeight="false" outlineLevel="0" collapsed="false">
      <c r="A6" s="56" t="s">
        <v>77</v>
      </c>
      <c r="B6" s="56" t="s">
        <v>78</v>
      </c>
      <c r="C6" s="56" t="s">
        <v>79</v>
      </c>
      <c r="D6" s="56" t="s">
        <v>80</v>
      </c>
      <c r="E6" s="56" t="s">
        <v>81</v>
      </c>
      <c r="F6" s="56" t="s">
        <v>82</v>
      </c>
      <c r="G6" s="56" t="s">
        <v>83</v>
      </c>
      <c r="H6" s="56" t="s">
        <v>84</v>
      </c>
      <c r="I6" s="56" t="s">
        <v>85</v>
      </c>
      <c r="J6" s="56" t="s">
        <v>86</v>
      </c>
      <c r="K6" s="56" t="s">
        <v>87</v>
      </c>
      <c r="L6" s="56" t="s">
        <v>88</v>
      </c>
    </row>
    <row r="7" customFormat="false" ht="12.75" hidden="false" customHeight="false" outlineLevel="0" collapsed="false">
      <c r="A7" s="2" t="n">
        <v>1</v>
      </c>
      <c r="B7" s="1" t="s">
        <v>89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customFormat="false" ht="12.75" hidden="false" customHeight="false" outlineLevel="0" collapsed="false">
      <c r="A8" s="4" t="s">
        <v>90</v>
      </c>
      <c r="B8" s="4" t="s">
        <v>91</v>
      </c>
      <c r="C8" s="4" t="s">
        <v>92</v>
      </c>
      <c r="D8" s="57" t="n">
        <v>1</v>
      </c>
      <c r="E8" s="57" t="n">
        <v>81.5</v>
      </c>
      <c r="F8" s="58" t="n">
        <v>1</v>
      </c>
      <c r="G8" s="59" t="n">
        <v>1</v>
      </c>
      <c r="H8" s="59" t="n">
        <v>60</v>
      </c>
      <c r="I8" s="4" t="n">
        <v>6260</v>
      </c>
      <c r="J8" s="60" t="n">
        <v>39.41</v>
      </c>
      <c r="K8" s="60" t="n">
        <f aca="false">D8*((E8*F8*G8)/H8)*J8</f>
        <v>53.5319166666667</v>
      </c>
      <c r="L8" s="61" t="s">
        <v>93</v>
      </c>
      <c r="O8" s="62"/>
    </row>
    <row r="9" customFormat="false" ht="12.75" hidden="false" customHeight="false" outlineLevel="0" collapsed="false">
      <c r="A9" s="4" t="s">
        <v>94</v>
      </c>
      <c r="B9" s="4" t="s">
        <v>95</v>
      </c>
      <c r="C9" s="4" t="s">
        <v>92</v>
      </c>
      <c r="D9" s="63" t="n">
        <v>1</v>
      </c>
      <c r="E9" s="57" t="n">
        <f aca="false">E8</f>
        <v>81.5</v>
      </c>
      <c r="F9" s="64" t="n">
        <v>1</v>
      </c>
      <c r="G9" s="65" t="n">
        <v>1</v>
      </c>
      <c r="H9" s="65" t="n">
        <v>60</v>
      </c>
      <c r="I9" s="4" t="n">
        <v>91496</v>
      </c>
      <c r="J9" s="60" t="n">
        <v>44.49</v>
      </c>
      <c r="K9" s="60" t="n">
        <f aca="false">D9*((E9*F9*G9)/H9)*J9</f>
        <v>60.43225</v>
      </c>
      <c r="L9" s="4" t="s">
        <v>93</v>
      </c>
      <c r="O9" s="62"/>
    </row>
    <row r="10" customFormat="false" ht="24" hidden="false" customHeight="false" outlineLevel="0" collapsed="false">
      <c r="A10" s="4" t="s">
        <v>96</v>
      </c>
      <c r="B10" s="66" t="s">
        <v>97</v>
      </c>
      <c r="C10" s="4" t="s">
        <v>98</v>
      </c>
      <c r="D10" s="63" t="n">
        <f aca="false">SUM(F13:F17)</f>
        <v>3</v>
      </c>
      <c r="E10" s="63" t="n">
        <f aca="false">$E$8</f>
        <v>81.5</v>
      </c>
      <c r="F10" s="64" t="n">
        <v>1</v>
      </c>
      <c r="G10" s="67" t="n">
        <v>2</v>
      </c>
      <c r="H10" s="65" t="n">
        <v>60</v>
      </c>
      <c r="I10" s="65" t="s">
        <v>99</v>
      </c>
      <c r="J10" s="60" t="n">
        <v>233.5166</v>
      </c>
      <c r="K10" s="60" t="n">
        <f aca="false">D10*((E10*F10*G10)/H10)*J10</f>
        <v>1903.16029</v>
      </c>
      <c r="L10" s="61" t="s">
        <v>100</v>
      </c>
    </row>
    <row r="11" customFormat="false" ht="12.75" hidden="false" customHeight="false" outlineLevel="0" collapsed="false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</row>
    <row r="12" customFormat="false" ht="12.75" hidden="false" customHeight="false" outlineLevel="0" collapsed="false">
      <c r="A12" s="2" t="n">
        <v>2</v>
      </c>
      <c r="B12" s="1" t="s">
        <v>101</v>
      </c>
      <c r="C12" s="1"/>
      <c r="D12" s="1"/>
      <c r="E12" s="1"/>
      <c r="F12" s="1"/>
      <c r="G12" s="1"/>
      <c r="H12" s="1"/>
      <c r="I12" s="1"/>
      <c r="J12" s="1"/>
      <c r="K12" s="1"/>
      <c r="L12" s="1"/>
    </row>
    <row r="13" customFormat="false" ht="12.75" hidden="false" customHeight="false" outlineLevel="0" collapsed="false">
      <c r="A13" s="4" t="s">
        <v>102</v>
      </c>
      <c r="B13" s="4" t="s">
        <v>103</v>
      </c>
      <c r="C13" s="4" t="s">
        <v>92</v>
      </c>
      <c r="D13" s="63" t="n">
        <v>1</v>
      </c>
      <c r="E13" s="63" t="n">
        <f aca="false">$E$8</f>
        <v>81.5</v>
      </c>
      <c r="F13" s="64" t="n">
        <v>1</v>
      </c>
      <c r="G13" s="65" t="n">
        <v>2</v>
      </c>
      <c r="H13" s="65" t="n">
        <v>60</v>
      </c>
      <c r="I13" s="65" t="s">
        <v>104</v>
      </c>
      <c r="J13" s="60" t="n">
        <v>69.8623</v>
      </c>
      <c r="K13" s="60" t="n">
        <f aca="false">D13*((E13*F13*G13)/H13)*J13</f>
        <v>189.792581666667</v>
      </c>
      <c r="L13" s="61" t="s">
        <v>100</v>
      </c>
    </row>
    <row r="14" customFormat="false" ht="12.75" hidden="false" customHeight="false" outlineLevel="0" collapsed="false">
      <c r="A14" s="4" t="s">
        <v>105</v>
      </c>
      <c r="B14" s="17" t="s">
        <v>106</v>
      </c>
      <c r="C14" s="4" t="s">
        <v>92</v>
      </c>
      <c r="D14" s="63" t="n">
        <v>1</v>
      </c>
      <c r="E14" s="63" t="n">
        <f aca="false">$E$8</f>
        <v>81.5</v>
      </c>
      <c r="F14" s="64" t="n">
        <v>0.5</v>
      </c>
      <c r="G14" s="65" t="n">
        <v>2</v>
      </c>
      <c r="H14" s="65" t="n">
        <v>60</v>
      </c>
      <c r="I14" s="65" t="s">
        <v>107</v>
      </c>
      <c r="J14" s="60" t="n">
        <v>56.4784</v>
      </c>
      <c r="K14" s="60" t="n">
        <f aca="false">D14*((E14*F14*G14)/H14)*J14</f>
        <v>76.7164933333333</v>
      </c>
      <c r="L14" s="61" t="s">
        <v>100</v>
      </c>
    </row>
    <row r="15" customFormat="false" ht="12.75" hidden="false" customHeight="false" outlineLevel="0" collapsed="false">
      <c r="A15" s="4" t="s">
        <v>108</v>
      </c>
      <c r="B15" s="17" t="s">
        <v>109</v>
      </c>
      <c r="C15" s="4" t="s">
        <v>92</v>
      </c>
      <c r="D15" s="63" t="n">
        <v>1</v>
      </c>
      <c r="E15" s="63" t="n">
        <f aca="false">$E$8</f>
        <v>81.5</v>
      </c>
      <c r="F15" s="64" t="n">
        <v>0.5</v>
      </c>
      <c r="G15" s="65" t="n">
        <v>2</v>
      </c>
      <c r="H15" s="65" t="n">
        <v>60</v>
      </c>
      <c r="I15" s="65" t="s">
        <v>110</v>
      </c>
      <c r="J15" s="60" t="n">
        <v>4.3199</v>
      </c>
      <c r="K15" s="60" t="n">
        <f aca="false">D15*((E15*F15*G15)/H15)*J15</f>
        <v>5.86786416666667</v>
      </c>
      <c r="L15" s="61" t="s">
        <v>100</v>
      </c>
    </row>
    <row r="16" customFormat="false" ht="24" hidden="false" customHeight="false" outlineLevel="0" collapsed="false">
      <c r="A16" s="4" t="s">
        <v>111</v>
      </c>
      <c r="B16" s="9" t="s">
        <v>112</v>
      </c>
      <c r="C16" s="4" t="s">
        <v>92</v>
      </c>
      <c r="D16" s="63" t="n">
        <v>1</v>
      </c>
      <c r="E16" s="63" t="n">
        <f aca="false">$E$8</f>
        <v>81.5</v>
      </c>
      <c r="F16" s="64" t="n">
        <v>0.5</v>
      </c>
      <c r="G16" s="65" t="n">
        <v>2</v>
      </c>
      <c r="H16" s="65" t="n">
        <v>60</v>
      </c>
      <c r="I16" s="65" t="s">
        <v>113</v>
      </c>
      <c r="J16" s="60" t="n">
        <v>63.8853</v>
      </c>
      <c r="K16" s="60" t="n">
        <f aca="false">D16*((E16*F16*G16)/H16)*J16</f>
        <v>86.7775325</v>
      </c>
      <c r="L16" s="61" t="s">
        <v>100</v>
      </c>
    </row>
    <row r="17" customFormat="false" ht="12.75" hidden="false" customHeight="false" outlineLevel="0" collapsed="false">
      <c r="A17" s="4" t="s">
        <v>114</v>
      </c>
      <c r="B17" s="17" t="s">
        <v>115</v>
      </c>
      <c r="C17" s="4" t="s">
        <v>92</v>
      </c>
      <c r="D17" s="63" t="n">
        <v>1</v>
      </c>
      <c r="E17" s="63" t="n">
        <f aca="false">$E$8</f>
        <v>81.5</v>
      </c>
      <c r="F17" s="64" t="n">
        <v>0.5</v>
      </c>
      <c r="G17" s="65" t="n">
        <v>2</v>
      </c>
      <c r="H17" s="65" t="n">
        <v>60</v>
      </c>
      <c r="I17" s="65" t="s">
        <v>116</v>
      </c>
      <c r="J17" s="60" t="n">
        <v>74.1159</v>
      </c>
      <c r="K17" s="60" t="n">
        <f aca="false">D17*((E17*F17*G17)/H17)*J17</f>
        <v>100.6740975</v>
      </c>
      <c r="L17" s="61" t="s">
        <v>100</v>
      </c>
    </row>
    <row r="18" customFormat="false" ht="12.75" hidden="false" customHeight="false" outlineLevel="0" collapsed="false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customFormat="false" ht="12.75" hidden="false" customHeight="true" outlineLevel="0" collapsed="false">
      <c r="A19" s="23"/>
      <c r="B19" s="23"/>
      <c r="C19" s="23"/>
      <c r="D19" s="23"/>
      <c r="E19" s="23"/>
      <c r="F19" s="23"/>
      <c r="G19" s="23"/>
      <c r="H19" s="23"/>
      <c r="I19" s="56" t="s">
        <v>117</v>
      </c>
      <c r="J19" s="56"/>
      <c r="K19" s="60" t="n">
        <f aca="false">SUM(K8:K17)</f>
        <v>2476.95302583333</v>
      </c>
      <c r="L19" s="23"/>
    </row>
    <row r="20" customFormat="false" ht="12.75" hidden="false" customHeight="false" outlineLevel="0" collapsed="false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customFormat="false" ht="12.75" hidden="false" customHeight="true" outlineLevel="0" collapsed="false">
      <c r="A21" s="24" t="s">
        <v>118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69"/>
    </row>
    <row r="22" customFormat="false" ht="12.75" hidden="false" customHeight="false" outlineLevel="0" collapsed="false">
      <c r="A22" s="23"/>
      <c r="B22" s="23"/>
      <c r="C22" s="25"/>
      <c r="D22" s="25"/>
      <c r="E22" s="23"/>
      <c r="F22" s="23"/>
      <c r="G22" s="23"/>
      <c r="H22" s="23"/>
      <c r="I22" s="23"/>
      <c r="J22" s="23"/>
      <c r="L22" s="69"/>
    </row>
    <row r="23" customFormat="false" ht="12.75" hidden="false" customHeight="false" outlineLevel="0" collapsed="false">
      <c r="A23" s="26" t="s">
        <v>57</v>
      </c>
      <c r="B23" s="26"/>
      <c r="C23" s="26"/>
      <c r="D23" s="26"/>
      <c r="E23" s="23"/>
      <c r="F23" s="23"/>
      <c r="G23" s="26" t="s">
        <v>57</v>
      </c>
      <c r="H23" s="26"/>
      <c r="I23" s="26"/>
      <c r="J23" s="26"/>
      <c r="K23" s="26"/>
    </row>
    <row r="24" customFormat="false" ht="12.75" hidden="false" customHeight="false" outlineLevel="0" collapsed="false">
      <c r="A24" s="26" t="s">
        <v>75</v>
      </c>
      <c r="B24" s="26"/>
      <c r="C24" s="26"/>
      <c r="D24" s="26"/>
      <c r="E24" s="23"/>
      <c r="F24" s="23"/>
      <c r="G24" s="26" t="s">
        <v>59</v>
      </c>
      <c r="H24" s="26"/>
      <c r="I24" s="26"/>
      <c r="J24" s="26"/>
      <c r="K24" s="26"/>
    </row>
    <row r="25" customFormat="false" ht="12.75" hidden="false" customHeight="false" outlineLevel="0" collapsed="false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</row>
    <row r="26" customFormat="false" ht="12.75" hidden="false" customHeight="false" outlineLevel="0" collapsed="false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</row>
    <row r="27" customFormat="false" ht="12.75" hidden="false" customHeight="false" outlineLevel="0" collapsed="false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</row>
    <row r="28" customFormat="false" ht="12.75" hidden="false" customHeight="false" outlineLevel="0" collapsed="false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</row>
    <row r="29" customFormat="false" ht="12.75" hidden="false" customHeight="false" outlineLevel="0" collapsed="false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</row>
    <row r="30" customFormat="false" ht="12.75" hidden="false" customHeight="false" outlineLevel="0" collapsed="false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</row>
    <row r="31" customFormat="false" ht="12.75" hidden="false" customHeight="false" outlineLevel="0" collapsed="false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</row>
    <row r="32" customFormat="false" ht="12.75" hidden="false" customHeight="false" outlineLevel="0" collapsed="false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</row>
    <row r="33" customFormat="false" ht="12.75" hidden="false" customHeight="false" outlineLevel="0" collapsed="false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</row>
    <row r="34" customFormat="false" ht="12.75" hidden="false" customHeight="false" outlineLevel="0" collapsed="false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</row>
    <row r="35" customFormat="false" ht="12.75" hidden="false" customHeight="false" outlineLevel="0" collapsed="false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</row>
    <row r="36" customFormat="false" ht="12.75" hidden="false" customHeight="false" outlineLevel="0" collapsed="false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</row>
    <row r="37" customFormat="false" ht="12.75" hidden="false" customHeight="false" outlineLevel="0" collapsed="false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</row>
    <row r="38" customFormat="false" ht="12.75" hidden="false" customHeight="false" outlineLevel="0" collapsed="false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</row>
    <row r="39" customFormat="false" ht="12.75" hidden="false" customHeight="false" outlineLevel="0" collapsed="false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</row>
    <row r="40" customFormat="false" ht="12.75" hidden="false" customHeight="false" outlineLevel="0" collapsed="false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</row>
    <row r="41" customFormat="false" ht="12.75" hidden="false" customHeight="false" outlineLevel="0" collapsed="false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</row>
    <row r="42" customFormat="false" ht="12.75" hidden="false" customHeight="false" outlineLevel="0" collapsed="false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</row>
    <row r="43" customFormat="false" ht="12.75" hidden="false" customHeight="false" outlineLevel="0" collapsed="false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</row>
    <row r="57" customFormat="false" ht="12.75" hidden="false" customHeight="false" outlineLevel="0" collapsed="false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69"/>
    </row>
    <row r="58" customFormat="false" ht="12.75" hidden="false" customHeight="false" outlineLevel="0" collapsed="false">
      <c r="A58" s="23"/>
      <c r="B58" s="23"/>
      <c r="C58" s="25"/>
      <c r="D58" s="25"/>
      <c r="E58" s="23"/>
      <c r="F58" s="23"/>
      <c r="G58" s="23"/>
      <c r="H58" s="23"/>
      <c r="I58" s="23"/>
      <c r="J58" s="23"/>
      <c r="L58" s="69"/>
    </row>
    <row r="59" customFormat="false" ht="12.75" hidden="false" customHeight="false" outlineLevel="0" collapsed="false">
      <c r="A59" s="26"/>
      <c r="B59" s="26"/>
      <c r="C59" s="26"/>
      <c r="D59" s="26"/>
      <c r="E59" s="23"/>
      <c r="F59" s="23"/>
      <c r="G59" s="26"/>
      <c r="H59" s="26"/>
      <c r="I59" s="26"/>
      <c r="J59" s="26"/>
      <c r="K59" s="26"/>
    </row>
    <row r="60" customFormat="false" ht="12.75" hidden="false" customHeight="false" outlineLevel="0" collapsed="false">
      <c r="A60" s="26"/>
      <c r="B60" s="26"/>
      <c r="C60" s="26"/>
      <c r="D60" s="26"/>
      <c r="E60" s="23"/>
      <c r="F60" s="23"/>
      <c r="G60" s="26"/>
      <c r="H60" s="26"/>
      <c r="I60" s="26"/>
      <c r="J60" s="26"/>
      <c r="K60" s="26"/>
    </row>
  </sheetData>
  <mergeCells count="15">
    <mergeCell ref="A1:L4"/>
    <mergeCell ref="A5:L5"/>
    <mergeCell ref="B7:L7"/>
    <mergeCell ref="B12:L12"/>
    <mergeCell ref="I19:J19"/>
    <mergeCell ref="A21:K21"/>
    <mergeCell ref="A23:D23"/>
    <mergeCell ref="G23:K23"/>
    <mergeCell ref="A24:D24"/>
    <mergeCell ref="G24:K24"/>
    <mergeCell ref="A57:K57"/>
    <mergeCell ref="A59:D59"/>
    <mergeCell ref="G59:K59"/>
    <mergeCell ref="A60:D60"/>
    <mergeCell ref="G60:K60"/>
  </mergeCells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0"/>
  <sheetViews>
    <sheetView showFormulas="false" showGridLines="true" showRowColHeaders="true" showZeros="false" rightToLeft="false" tabSelected="false" showOutlineSymbols="true" defaultGridColor="true" view="pageBreakPreview" topLeftCell="A16" colorId="64" zoomScale="100" zoomScaleNormal="100" zoomScalePageLayoutView="100" workbookViewId="0">
      <selection pane="topLeft" activeCell="D26" activeCellId="0" sqref="D26"/>
    </sheetView>
  </sheetViews>
  <sheetFormatPr defaultRowHeight="12.75" zeroHeight="false" outlineLevelRow="0" outlineLevelCol="0"/>
  <cols>
    <col collapsed="false" customWidth="true" hidden="false" outlineLevel="0" max="1" min="1" style="0" width="11.42"/>
    <col collapsed="false" customWidth="true" hidden="false" outlineLevel="0" max="2" min="2" style="0" width="10.85"/>
    <col collapsed="false" customWidth="true" hidden="false" outlineLevel="0" max="3" min="3" style="0" width="42.57"/>
    <col collapsed="false" customWidth="true" hidden="false" outlineLevel="0" max="4" min="4" style="0" width="11.42"/>
    <col collapsed="false" customWidth="true" hidden="false" outlineLevel="0" max="5" min="5" style="0" width="14.28"/>
    <col collapsed="false" customWidth="true" hidden="false" outlineLevel="0" max="6" min="6" style="0" width="15.15"/>
    <col collapsed="false" customWidth="true" hidden="false" outlineLevel="0" max="1025" min="7" style="0" width="11.42"/>
  </cols>
  <sheetData>
    <row r="1" customFormat="false" ht="12.75" hidden="false" customHeight="false" outlineLevel="0" collapsed="false">
      <c r="A1" s="29"/>
      <c r="B1" s="29"/>
      <c r="C1" s="29"/>
      <c r="D1" s="29"/>
      <c r="E1" s="29"/>
      <c r="F1" s="29"/>
    </row>
    <row r="2" customFormat="false" ht="12.75" hidden="false" customHeight="false" outlineLevel="0" collapsed="false">
      <c r="A2" s="29"/>
      <c r="B2" s="29"/>
      <c r="C2" s="29"/>
      <c r="D2" s="29"/>
      <c r="E2" s="29"/>
      <c r="F2" s="29"/>
    </row>
    <row r="3" customFormat="false" ht="12.75" hidden="false" customHeight="false" outlineLevel="0" collapsed="false">
      <c r="A3" s="29"/>
      <c r="B3" s="29"/>
      <c r="C3" s="29"/>
      <c r="D3" s="29"/>
      <c r="E3" s="29"/>
      <c r="F3" s="29"/>
    </row>
    <row r="4" customFormat="false" ht="12.75" hidden="false" customHeight="false" outlineLevel="0" collapsed="false">
      <c r="A4" s="29"/>
      <c r="B4" s="29"/>
      <c r="C4" s="29"/>
      <c r="D4" s="29"/>
      <c r="E4" s="29"/>
      <c r="F4" s="29"/>
    </row>
    <row r="5" customFormat="false" ht="42" hidden="false" customHeight="true" outlineLevel="0" collapsed="false">
      <c r="A5" s="70" t="s">
        <v>119</v>
      </c>
      <c r="B5" s="70"/>
      <c r="C5" s="71" t="s">
        <v>120</v>
      </c>
      <c r="D5" s="71"/>
      <c r="E5" s="71"/>
      <c r="F5" s="71"/>
    </row>
    <row r="6" customFormat="false" ht="12.75" hidden="false" customHeight="true" outlineLevel="0" collapsed="false">
      <c r="A6" s="70" t="s">
        <v>121</v>
      </c>
      <c r="B6" s="70"/>
      <c r="C6" s="70" t="s">
        <v>122</v>
      </c>
      <c r="D6" s="70"/>
      <c r="E6" s="70"/>
      <c r="F6" s="70"/>
    </row>
    <row r="7" customFormat="false" ht="12.75" hidden="false" customHeight="true" outlineLevel="0" collapsed="false">
      <c r="A7" s="70" t="s">
        <v>123</v>
      </c>
      <c r="B7" s="70"/>
      <c r="C7" s="70" t="s">
        <v>124</v>
      </c>
      <c r="D7" s="70"/>
      <c r="E7" s="70"/>
      <c r="F7" s="70"/>
    </row>
    <row r="8" customFormat="false" ht="12.75" hidden="false" customHeight="true" outlineLevel="0" collapsed="false">
      <c r="A8" s="70" t="s">
        <v>125</v>
      </c>
      <c r="B8" s="70"/>
      <c r="C8" s="72" t="s">
        <v>126</v>
      </c>
      <c r="D8" s="72"/>
      <c r="E8" s="72"/>
      <c r="F8" s="72"/>
    </row>
    <row r="9" customFormat="false" ht="12.75" hidden="false" customHeight="false" outlineLevel="0" collapsed="false">
      <c r="A9" s="70"/>
      <c r="B9" s="73"/>
      <c r="C9" s="74"/>
      <c r="D9" s="17"/>
      <c r="E9" s="68"/>
      <c r="F9" s="68"/>
    </row>
    <row r="10" customFormat="false" ht="24" hidden="false" customHeight="false" outlineLevel="0" collapsed="false">
      <c r="A10" s="70" t="s">
        <v>127</v>
      </c>
      <c r="B10" s="70" t="s">
        <v>128</v>
      </c>
      <c r="C10" s="70" t="s">
        <v>129</v>
      </c>
      <c r="D10" s="70" t="s">
        <v>130</v>
      </c>
      <c r="E10" s="70" t="s">
        <v>131</v>
      </c>
      <c r="F10" s="70" t="s">
        <v>132</v>
      </c>
    </row>
    <row r="11" customFormat="false" ht="48" hidden="false" customHeight="false" outlineLevel="0" collapsed="false">
      <c r="A11" s="70" t="n">
        <v>5835</v>
      </c>
      <c r="B11" s="75" t="n">
        <v>0.0331</v>
      </c>
      <c r="C11" s="76" t="s">
        <v>133</v>
      </c>
      <c r="D11" s="77" t="s">
        <v>98</v>
      </c>
      <c r="E11" s="78" t="n">
        <v>392.62</v>
      </c>
      <c r="F11" s="79" t="n">
        <f aca="false">(B11*E11)</f>
        <v>12.995722</v>
      </c>
    </row>
    <row r="12" customFormat="false" ht="48" hidden="false" customHeight="false" outlineLevel="0" collapsed="false">
      <c r="A12" s="70" t="n">
        <v>5837</v>
      </c>
      <c r="B12" s="75" t="n">
        <v>0.0678</v>
      </c>
      <c r="C12" s="76" t="s">
        <v>134</v>
      </c>
      <c r="D12" s="77" t="s">
        <v>92</v>
      </c>
      <c r="E12" s="78" t="n">
        <v>143.91</v>
      </c>
      <c r="F12" s="79" t="n">
        <f aca="false">(B12*E12)</f>
        <v>9.757098</v>
      </c>
    </row>
    <row r="13" customFormat="false" ht="48" hidden="false" customHeight="false" outlineLevel="0" collapsed="false">
      <c r="A13" s="70" t="n">
        <v>101020</v>
      </c>
      <c r="B13" s="75" t="n">
        <v>2.5548</v>
      </c>
      <c r="C13" s="76" t="s">
        <v>135</v>
      </c>
      <c r="D13" s="77" t="s">
        <v>136</v>
      </c>
      <c r="E13" s="78" t="n">
        <v>463.28</v>
      </c>
      <c r="F13" s="79" t="n">
        <f aca="false">(B13*E13)</f>
        <v>1183.587744</v>
      </c>
    </row>
    <row r="14" customFormat="false" ht="24" hidden="false" customHeight="false" outlineLevel="0" collapsed="false">
      <c r="A14" s="70" t="n">
        <v>88314</v>
      </c>
      <c r="B14" s="75" t="n">
        <v>0.8072</v>
      </c>
      <c r="C14" s="76" t="s">
        <v>137</v>
      </c>
      <c r="D14" s="77" t="s">
        <v>138</v>
      </c>
      <c r="E14" s="78" t="n">
        <v>20.48</v>
      </c>
      <c r="F14" s="79" t="n">
        <f aca="false">(B14*E14)</f>
        <v>16.531456</v>
      </c>
    </row>
    <row r="15" customFormat="false" ht="72" hidden="false" customHeight="false" outlineLevel="0" collapsed="false">
      <c r="A15" s="70" t="n">
        <v>91386</v>
      </c>
      <c r="B15" s="75" t="n">
        <v>0.0331</v>
      </c>
      <c r="C15" s="76" t="s">
        <v>139</v>
      </c>
      <c r="D15" s="77" t="s">
        <v>98</v>
      </c>
      <c r="E15" s="78" t="n">
        <v>236.92</v>
      </c>
      <c r="F15" s="79" t="n">
        <f aca="false">(B15*E15)</f>
        <v>7.842052</v>
      </c>
    </row>
    <row r="16" customFormat="false" ht="48" hidden="false" customHeight="false" outlineLevel="0" collapsed="false">
      <c r="A16" s="70" t="n">
        <v>95631</v>
      </c>
      <c r="B16" s="75" t="n">
        <v>0.0575</v>
      </c>
      <c r="C16" s="76" t="s">
        <v>140</v>
      </c>
      <c r="D16" s="77" t="s">
        <v>98</v>
      </c>
      <c r="E16" s="78" t="n">
        <v>205.09</v>
      </c>
      <c r="F16" s="79" t="n">
        <f aca="false">(B16*E16)</f>
        <v>11.792675</v>
      </c>
    </row>
    <row r="17" customFormat="false" ht="48" hidden="false" customHeight="false" outlineLevel="0" collapsed="false">
      <c r="A17" s="70" t="n">
        <v>95632</v>
      </c>
      <c r="B17" s="75" t="n">
        <v>0.0434</v>
      </c>
      <c r="C17" s="76" t="s">
        <v>141</v>
      </c>
      <c r="D17" s="77" t="s">
        <v>92</v>
      </c>
      <c r="E17" s="78" t="n">
        <v>65.62</v>
      </c>
      <c r="F17" s="79" t="n">
        <f aca="false">(B17*E17)</f>
        <v>2.847908</v>
      </c>
    </row>
    <row r="18" customFormat="false" ht="36" hidden="false" customHeight="false" outlineLevel="0" collapsed="false">
      <c r="A18" s="70" t="n">
        <v>96155</v>
      </c>
      <c r="B18" s="75" t="n">
        <v>0.0668</v>
      </c>
      <c r="C18" s="76" t="s">
        <v>142</v>
      </c>
      <c r="D18" s="77" t="s">
        <v>92</v>
      </c>
      <c r="E18" s="78" t="n">
        <v>50.61</v>
      </c>
      <c r="F18" s="79" t="n">
        <f aca="false">(B18*E18)</f>
        <v>3.380748</v>
      </c>
    </row>
    <row r="19" customFormat="false" ht="36" hidden="false" customHeight="false" outlineLevel="0" collapsed="false">
      <c r="A19" s="70" t="n">
        <v>96157</v>
      </c>
      <c r="B19" s="75" t="n">
        <v>0.0341</v>
      </c>
      <c r="C19" s="76" t="s">
        <v>143</v>
      </c>
      <c r="D19" s="77" t="s">
        <v>98</v>
      </c>
      <c r="E19" s="78" t="n">
        <v>138.93</v>
      </c>
      <c r="F19" s="79" t="n">
        <f aca="false">(B19*E19)</f>
        <v>4.737513</v>
      </c>
    </row>
    <row r="20" customFormat="false" ht="48" hidden="false" customHeight="false" outlineLevel="0" collapsed="false">
      <c r="A20" s="70" t="n">
        <v>96463</v>
      </c>
      <c r="B20" s="75" t="n">
        <v>0.0299</v>
      </c>
      <c r="C20" s="76" t="s">
        <v>144</v>
      </c>
      <c r="D20" s="77" t="s">
        <v>98</v>
      </c>
      <c r="E20" s="78" t="n">
        <v>188.9</v>
      </c>
      <c r="F20" s="79" t="n">
        <f aca="false">(B20*E20)</f>
        <v>5.64811</v>
      </c>
    </row>
    <row r="21" customFormat="false" ht="48" hidden="false" customHeight="false" outlineLevel="0" collapsed="false">
      <c r="A21" s="70" t="n">
        <v>96464</v>
      </c>
      <c r="B21" s="75" t="n">
        <v>0.071</v>
      </c>
      <c r="C21" s="76" t="s">
        <v>145</v>
      </c>
      <c r="D21" s="77" t="s">
        <v>92</v>
      </c>
      <c r="E21" s="78" t="n">
        <v>70.36</v>
      </c>
      <c r="F21" s="79" t="n">
        <f aca="false">(B21*E21)</f>
        <v>4.99556</v>
      </c>
    </row>
    <row r="22" customFormat="false" ht="12.75" hidden="false" customHeight="false" outlineLevel="0" collapsed="false">
      <c r="A22" s="23"/>
      <c r="B22" s="23"/>
      <c r="C22" s="23"/>
      <c r="D22" s="80"/>
      <c r="E22" s="23"/>
      <c r="F22" s="23"/>
    </row>
    <row r="23" customFormat="false" ht="12.75" hidden="false" customHeight="false" outlineLevel="0" collapsed="false">
      <c r="A23" s="23"/>
      <c r="B23" s="23"/>
      <c r="C23" s="23"/>
      <c r="D23" s="80"/>
      <c r="E23" s="2" t="s">
        <v>146</v>
      </c>
      <c r="F23" s="81" t="n">
        <f aca="false">SUM(F11:F21)</f>
        <v>1264.116586</v>
      </c>
    </row>
    <row r="24" customFormat="false" ht="12.75" hidden="false" customHeight="false" outlineLevel="0" collapsed="false">
      <c r="A24" s="23"/>
      <c r="B24" s="23"/>
      <c r="C24" s="23"/>
      <c r="D24" s="80"/>
      <c r="E24" s="23"/>
      <c r="F24" s="23"/>
    </row>
    <row r="25" customFormat="false" ht="12.75" hidden="false" customHeight="true" outlineLevel="0" collapsed="false">
      <c r="A25" s="24" t="s">
        <v>56</v>
      </c>
      <c r="B25" s="24"/>
      <c r="C25" s="24"/>
      <c r="D25" s="24"/>
      <c r="E25" s="24"/>
      <c r="F25" s="24"/>
    </row>
    <row r="26" customFormat="false" ht="12.75" hidden="false" customHeight="false" outlineLevel="0" collapsed="false">
      <c r="A26" s="23"/>
      <c r="B26" s="23"/>
      <c r="C26" s="23"/>
      <c r="D26" s="23"/>
      <c r="E26" s="23"/>
      <c r="F26" s="23"/>
    </row>
    <row r="27" customFormat="false" ht="12.75" hidden="false" customHeight="false" outlineLevel="0" collapsed="false">
      <c r="A27" s="24"/>
      <c r="B27" s="24"/>
      <c r="C27" s="24"/>
      <c r="D27" s="24"/>
      <c r="E27" s="24"/>
      <c r="F27" s="24"/>
      <c r="G27" s="24"/>
      <c r="H27" s="24"/>
      <c r="I27" s="24"/>
      <c r="J27" s="24"/>
      <c r="L27" s="69"/>
    </row>
    <row r="28" customFormat="false" ht="12.75" hidden="false" customHeight="false" outlineLevel="0" collapsed="false">
      <c r="A28" s="26" t="s">
        <v>57</v>
      </c>
      <c r="B28" s="26"/>
      <c r="C28" s="26"/>
      <c r="D28" s="26" t="s">
        <v>57</v>
      </c>
      <c r="E28" s="26"/>
      <c r="F28" s="26"/>
      <c r="G28" s="23"/>
      <c r="H28" s="23"/>
      <c r="I28" s="23"/>
      <c r="J28" s="23"/>
      <c r="L28" s="69"/>
    </row>
    <row r="29" customFormat="false" ht="12.75" hidden="false" customHeight="false" outlineLevel="0" collapsed="false">
      <c r="A29" s="26" t="s">
        <v>75</v>
      </c>
      <c r="B29" s="26"/>
      <c r="C29" s="26"/>
      <c r="D29" s="26" t="s">
        <v>59</v>
      </c>
      <c r="E29" s="26"/>
      <c r="F29" s="26"/>
      <c r="G29" s="26"/>
    </row>
    <row r="30" customFormat="false" ht="12.75" hidden="false" customHeight="false" outlineLevel="0" collapsed="false">
      <c r="F30" s="26"/>
      <c r="G30" s="26"/>
      <c r="H30" s="28"/>
    </row>
  </sheetData>
  <mergeCells count="15">
    <mergeCell ref="A1:F4"/>
    <mergeCell ref="A5:B5"/>
    <mergeCell ref="C5:F5"/>
    <mergeCell ref="A6:B6"/>
    <mergeCell ref="C6:F6"/>
    <mergeCell ref="A7:B7"/>
    <mergeCell ref="C7:F7"/>
    <mergeCell ref="A8:B8"/>
    <mergeCell ref="C8:F8"/>
    <mergeCell ref="A25:F25"/>
    <mergeCell ref="A27:F27"/>
    <mergeCell ref="A28:C28"/>
    <mergeCell ref="D28:F28"/>
    <mergeCell ref="A29:C29"/>
    <mergeCell ref="D29:F29"/>
  </mergeCells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7"/>
  <sheetViews>
    <sheetView showFormulas="false" showGridLines="true" showRowColHeaders="true" showZeros="false" rightToLeft="false" tabSelected="false" showOutlineSymbols="true" defaultGridColor="true" view="pageBreakPreview" topLeftCell="A13" colorId="64" zoomScale="100" zoomScaleNormal="100" zoomScalePageLayoutView="100" workbookViewId="0">
      <selection pane="topLeft" activeCell="A25" activeCellId="0" sqref="A25"/>
    </sheetView>
  </sheetViews>
  <sheetFormatPr defaultRowHeight="12.75" zeroHeight="false" outlineLevelRow="0" outlineLevelCol="0"/>
  <cols>
    <col collapsed="false" customWidth="true" hidden="false" outlineLevel="0" max="2" min="1" style="0" width="8.71"/>
    <col collapsed="false" customWidth="true" hidden="false" outlineLevel="0" max="3" min="3" style="0" width="42.57"/>
    <col collapsed="false" customWidth="true" hidden="false" outlineLevel="0" max="4" min="4" style="0" width="8.71"/>
    <col collapsed="false" customWidth="true" hidden="false" outlineLevel="0" max="5" min="5" style="0" width="13.7"/>
    <col collapsed="false" customWidth="true" hidden="false" outlineLevel="0" max="6" min="6" style="0" width="14.43"/>
    <col collapsed="false" customWidth="true" hidden="false" outlineLevel="0" max="1025" min="7" style="0" width="8.71"/>
  </cols>
  <sheetData>
    <row r="1" customFormat="false" ht="12.75" hidden="false" customHeight="false" outlineLevel="0" collapsed="false">
      <c r="A1" s="29"/>
      <c r="B1" s="29"/>
      <c r="C1" s="29"/>
      <c r="D1" s="29"/>
      <c r="E1" s="29"/>
      <c r="F1" s="29"/>
    </row>
    <row r="2" customFormat="false" ht="12.75" hidden="false" customHeight="false" outlineLevel="0" collapsed="false">
      <c r="A2" s="29"/>
      <c r="B2" s="29"/>
      <c r="C2" s="29"/>
      <c r="D2" s="29"/>
      <c r="E2" s="29"/>
      <c r="F2" s="29"/>
    </row>
    <row r="3" customFormat="false" ht="12.75" hidden="false" customHeight="false" outlineLevel="0" collapsed="false">
      <c r="A3" s="29"/>
      <c r="B3" s="29"/>
      <c r="C3" s="29"/>
      <c r="D3" s="29"/>
      <c r="E3" s="29"/>
      <c r="F3" s="29"/>
    </row>
    <row r="4" customFormat="false" ht="12.75" hidden="false" customHeight="false" outlineLevel="0" collapsed="false">
      <c r="A4" s="29"/>
      <c r="B4" s="29"/>
      <c r="C4" s="29"/>
      <c r="D4" s="29"/>
      <c r="E4" s="29"/>
      <c r="F4" s="29"/>
    </row>
    <row r="5" customFormat="false" ht="48.75" hidden="false" customHeight="true" outlineLevel="0" collapsed="false">
      <c r="A5" s="82" t="s">
        <v>119</v>
      </c>
      <c r="B5" s="82"/>
      <c r="C5" s="71" t="s">
        <v>147</v>
      </c>
      <c r="D5" s="71"/>
      <c r="E5" s="71"/>
      <c r="F5" s="71"/>
    </row>
    <row r="6" customFormat="false" ht="12.75" hidden="false" customHeight="true" outlineLevel="0" collapsed="false">
      <c r="A6" s="82" t="s">
        <v>121</v>
      </c>
      <c r="B6" s="82"/>
      <c r="C6" s="82" t="s">
        <v>122</v>
      </c>
      <c r="D6" s="82"/>
      <c r="E6" s="82"/>
      <c r="F6" s="82"/>
    </row>
    <row r="7" customFormat="false" ht="12.75" hidden="false" customHeight="true" outlineLevel="0" collapsed="false">
      <c r="A7" s="82" t="s">
        <v>123</v>
      </c>
      <c r="B7" s="82"/>
      <c r="C7" s="83" t="s">
        <v>124</v>
      </c>
      <c r="D7" s="83"/>
      <c r="E7" s="83"/>
      <c r="F7" s="83"/>
    </row>
    <row r="8" customFormat="false" ht="12.75" hidden="false" customHeight="true" outlineLevel="0" collapsed="false">
      <c r="A8" s="82" t="s">
        <v>148</v>
      </c>
      <c r="B8" s="82"/>
      <c r="C8" s="84" t="s">
        <v>126</v>
      </c>
      <c r="D8" s="84"/>
      <c r="E8" s="84"/>
      <c r="F8" s="84"/>
    </row>
    <row r="9" customFormat="false" ht="12.75" hidden="false" customHeight="false" outlineLevel="0" collapsed="false">
      <c r="A9" s="82"/>
      <c r="B9" s="83"/>
      <c r="C9" s="85"/>
      <c r="D9" s="86"/>
      <c r="E9" s="87"/>
      <c r="F9" s="87"/>
    </row>
    <row r="10" customFormat="false" ht="25.5" hidden="false" customHeight="false" outlineLevel="0" collapsed="false">
      <c r="A10" s="82" t="s">
        <v>127</v>
      </c>
      <c r="B10" s="82" t="s">
        <v>128</v>
      </c>
      <c r="C10" s="82" t="s">
        <v>129</v>
      </c>
      <c r="D10" s="82" t="s">
        <v>130</v>
      </c>
      <c r="E10" s="82" t="s">
        <v>131</v>
      </c>
      <c r="F10" s="82" t="s">
        <v>132</v>
      </c>
    </row>
    <row r="11" customFormat="false" ht="51" hidden="false" customHeight="false" outlineLevel="0" collapsed="false">
      <c r="A11" s="82" t="n">
        <v>101023</v>
      </c>
      <c r="B11" s="88" t="n">
        <v>2.5548</v>
      </c>
      <c r="C11" s="89" t="s">
        <v>149</v>
      </c>
      <c r="D11" s="90" t="s">
        <v>136</v>
      </c>
      <c r="E11" s="91" t="n">
        <v>440.73</v>
      </c>
      <c r="F11" s="92" t="n">
        <f aca="false">(B11*E11)</f>
        <v>1125.977004</v>
      </c>
    </row>
    <row r="12" customFormat="false" ht="63.75" hidden="false" customHeight="false" outlineLevel="0" collapsed="false">
      <c r="A12" s="82" t="n">
        <v>5835</v>
      </c>
      <c r="B12" s="88" t="n">
        <v>0.058</v>
      </c>
      <c r="C12" s="89" t="s">
        <v>133</v>
      </c>
      <c r="D12" s="90" t="s">
        <v>98</v>
      </c>
      <c r="E12" s="91" t="n">
        <v>392.62</v>
      </c>
      <c r="F12" s="92" t="n">
        <f aca="false">(B12*E12)</f>
        <v>22.77196</v>
      </c>
    </row>
    <row r="13" customFormat="false" ht="63.75" hidden="false" customHeight="false" outlineLevel="0" collapsed="false">
      <c r="A13" s="82" t="n">
        <v>5837</v>
      </c>
      <c r="B13" s="88" t="n">
        <v>0.1186</v>
      </c>
      <c r="C13" s="89" t="s">
        <v>134</v>
      </c>
      <c r="D13" s="90" t="s">
        <v>92</v>
      </c>
      <c r="E13" s="91" t="n">
        <v>143.91</v>
      </c>
      <c r="F13" s="92" t="n">
        <f aca="false">(B13*E13)</f>
        <v>17.067726</v>
      </c>
    </row>
    <row r="14" customFormat="false" ht="25.5" hidden="false" customHeight="false" outlineLevel="0" collapsed="false">
      <c r="A14" s="82" t="n">
        <v>88314</v>
      </c>
      <c r="B14" s="88" t="n">
        <v>1.4126</v>
      </c>
      <c r="C14" s="89" t="s">
        <v>137</v>
      </c>
      <c r="D14" s="90" t="s">
        <v>138</v>
      </c>
      <c r="E14" s="91" t="n">
        <v>20.48</v>
      </c>
      <c r="F14" s="92" t="n">
        <f aca="false">(B14*E14)</f>
        <v>28.930048</v>
      </c>
    </row>
    <row r="15" customFormat="false" ht="63.75" hidden="false" customHeight="false" outlineLevel="0" collapsed="false">
      <c r="A15" s="82" t="n">
        <v>95631</v>
      </c>
      <c r="B15" s="88" t="n">
        <v>0.0951</v>
      </c>
      <c r="C15" s="89" t="s">
        <v>140</v>
      </c>
      <c r="D15" s="90" t="s">
        <v>98</v>
      </c>
      <c r="E15" s="91" t="n">
        <v>205.09</v>
      </c>
      <c r="F15" s="92" t="n">
        <f aca="false">(B15*E15)</f>
        <v>19.504059</v>
      </c>
    </row>
    <row r="16" customFormat="false" ht="63.75" hidden="false" customHeight="false" outlineLevel="0" collapsed="false">
      <c r="A16" s="82" t="n">
        <v>95632</v>
      </c>
      <c r="B16" s="88" t="n">
        <v>0.0815</v>
      </c>
      <c r="C16" s="89" t="s">
        <v>141</v>
      </c>
      <c r="D16" s="90" t="s">
        <v>92</v>
      </c>
      <c r="E16" s="91" t="n">
        <v>65.62</v>
      </c>
      <c r="F16" s="92" t="n">
        <f aca="false">(B16*E16)</f>
        <v>5.34803</v>
      </c>
    </row>
    <row r="17" customFormat="false" ht="51" hidden="false" customHeight="false" outlineLevel="0" collapsed="false">
      <c r="A17" s="82" t="n">
        <v>96155</v>
      </c>
      <c r="B17" s="88" t="n">
        <v>0.1339</v>
      </c>
      <c r="C17" s="89" t="s">
        <v>142</v>
      </c>
      <c r="D17" s="90" t="s">
        <v>92</v>
      </c>
      <c r="E17" s="91" t="n">
        <v>50.61</v>
      </c>
      <c r="F17" s="92" t="n">
        <f aca="false">(B17*E17)</f>
        <v>6.776679</v>
      </c>
    </row>
    <row r="18" customFormat="false" ht="51" hidden="false" customHeight="false" outlineLevel="0" collapsed="false">
      <c r="A18" s="82" t="n">
        <v>96157</v>
      </c>
      <c r="B18" s="88" t="n">
        <v>0.0427</v>
      </c>
      <c r="C18" s="89" t="s">
        <v>143</v>
      </c>
      <c r="D18" s="90" t="s">
        <v>98</v>
      </c>
      <c r="E18" s="91" t="n">
        <v>138.93</v>
      </c>
      <c r="F18" s="92" t="n">
        <f aca="false">(B18*E18)</f>
        <v>5.932311</v>
      </c>
    </row>
    <row r="19" customFormat="false" ht="63.75" hidden="false" customHeight="false" outlineLevel="0" collapsed="false">
      <c r="A19" s="82" t="n">
        <v>96463</v>
      </c>
      <c r="B19" s="88" t="n">
        <v>0.0495</v>
      </c>
      <c r="C19" s="89" t="s">
        <v>144</v>
      </c>
      <c r="D19" s="90" t="s">
        <v>98</v>
      </c>
      <c r="E19" s="91" t="n">
        <v>188.9</v>
      </c>
      <c r="F19" s="92" t="n">
        <f aca="false">(B19*E19)</f>
        <v>9.35055</v>
      </c>
    </row>
    <row r="20" customFormat="false" ht="63.75" hidden="false" customHeight="false" outlineLevel="0" collapsed="false">
      <c r="A20" s="82" t="n">
        <v>96464</v>
      </c>
      <c r="B20" s="88" t="n">
        <v>0.3037</v>
      </c>
      <c r="C20" s="89" t="s">
        <v>145</v>
      </c>
      <c r="D20" s="90" t="s">
        <v>92</v>
      </c>
      <c r="E20" s="91" t="n">
        <v>70.36</v>
      </c>
      <c r="F20" s="92" t="n">
        <f aca="false">(B20*E20)</f>
        <v>21.368332</v>
      </c>
    </row>
    <row r="21" customFormat="false" ht="12.75" hidden="false" customHeight="false" outlineLevel="0" collapsed="false">
      <c r="D21" s="28"/>
    </row>
    <row r="22" customFormat="false" ht="15" hidden="false" customHeight="false" outlineLevel="0" collapsed="false">
      <c r="C22" s="93"/>
      <c r="D22" s="28"/>
      <c r="E22" s="94" t="s">
        <v>146</v>
      </c>
      <c r="F22" s="95" t="n">
        <f aca="false">SUM(F11:F20)+0.01</f>
        <v>1263.036699</v>
      </c>
    </row>
    <row r="23" customFormat="false" ht="12.75" hidden="false" customHeight="false" outlineLevel="0" collapsed="false">
      <c r="D23" s="28"/>
    </row>
    <row r="24" customFormat="false" ht="12.75" hidden="false" customHeight="true" outlineLevel="0" collapsed="false">
      <c r="A24" s="24" t="s">
        <v>150</v>
      </c>
      <c r="B24" s="24"/>
      <c r="C24" s="24"/>
      <c r="D24" s="24"/>
      <c r="E24" s="24"/>
      <c r="F24" s="24"/>
    </row>
    <row r="25" customFormat="false" ht="12.75" hidden="false" customHeight="false" outlineLevel="0" collapsed="false">
      <c r="A25" s="24"/>
      <c r="B25" s="24"/>
      <c r="C25" s="24"/>
      <c r="D25" s="24"/>
      <c r="E25" s="24"/>
      <c r="F25" s="24"/>
      <c r="G25" s="23"/>
    </row>
    <row r="26" customFormat="false" ht="12.75" hidden="false" customHeight="false" outlineLevel="0" collapsed="false">
      <c r="A26" s="26" t="s">
        <v>57</v>
      </c>
      <c r="B26" s="26"/>
      <c r="C26" s="26"/>
      <c r="D26" s="26" t="s">
        <v>57</v>
      </c>
      <c r="E26" s="26"/>
      <c r="F26" s="26"/>
      <c r="G26" s="26"/>
    </row>
    <row r="27" customFormat="false" ht="12.75" hidden="false" customHeight="false" outlineLevel="0" collapsed="false">
      <c r="A27" s="26" t="s">
        <v>75</v>
      </c>
      <c r="B27" s="26"/>
      <c r="C27" s="26"/>
      <c r="D27" s="26" t="s">
        <v>59</v>
      </c>
      <c r="E27" s="26"/>
      <c r="F27" s="26"/>
    </row>
  </sheetData>
  <mergeCells count="15">
    <mergeCell ref="A1:F4"/>
    <mergeCell ref="A5:B5"/>
    <mergeCell ref="C5:F5"/>
    <mergeCell ref="A6:B6"/>
    <mergeCell ref="C6:F6"/>
    <mergeCell ref="A7:B7"/>
    <mergeCell ref="C7:F7"/>
    <mergeCell ref="A8:B8"/>
    <mergeCell ref="C8:F8"/>
    <mergeCell ref="A24:F24"/>
    <mergeCell ref="A25:F25"/>
    <mergeCell ref="A26:C26"/>
    <mergeCell ref="D26:F26"/>
    <mergeCell ref="A27:C27"/>
    <mergeCell ref="D27:F2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1836</TotalTime>
  <Application>LibreOffice/6.2.5.2$Windows_X86_64 LibreOffice_project/1ec314fa52f458adc18c4f025c545a4e8b22c159</Application>
  <Company>TRES PASSOS - RS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1997-07-29T13:33:39Z</dcterms:created>
  <dc:creator>PREFEITURA MUNICIPAL - OBRAS</dc:creator>
  <dc:description/>
  <dc:language>pt-BR</dc:language>
  <cp:lastModifiedBy/>
  <cp:lastPrinted>2022-05-17T15:21:03Z</cp:lastPrinted>
  <dcterms:modified xsi:type="dcterms:W3CDTF">2022-05-18T09:54:02Z</dcterms:modified>
  <cp:revision>204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TRES PASSOS - RS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